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onos.sharepoint.com/sites/BAGEMS-ZertifizierungnachBDEW/Shared Documents/Organisation/Überarbeitung TAB-MS/"/>
    </mc:Choice>
  </mc:AlternateContent>
  <xr:revisionPtr revIDLastSave="21" documentId="8_{89847B80-12A9-4ACF-A1A5-37953D480927}" xr6:coauthVersionLast="47" xr6:coauthVersionMax="47" xr10:uidLastSave="{3E4C6328-A4B1-44B0-9DEC-7F2A751D5B96}"/>
  <bookViews>
    <workbookView xWindow="25017" yWindow="-105" windowWidth="25370" windowHeight="13667" xr2:uid="{00000000-000D-0000-FFFF-FFFF00000000}"/>
  </bookViews>
  <sheets>
    <sheet name="Protokoll_Q(U)" sheetId="9" r:id="rId1"/>
    <sheet name="DropDown" sheetId="10" state="hidden" r:id="rId2"/>
    <sheet name="Diagram" sheetId="11" state="hidden" r:id="rId3"/>
  </sheets>
  <definedNames>
    <definedName name="_xlnm.Print_Area" localSheetId="0">'Protokoll_Q(U)'!$A$1:$BB$68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15" i="9" l="1"/>
  <c r="AE14" i="9"/>
  <c r="AE16" i="9" l="1"/>
  <c r="AE17" i="9"/>
  <c r="AE18" i="9"/>
  <c r="AE19" i="9"/>
  <c r="AE20" i="9"/>
  <c r="AE21" i="9"/>
  <c r="AE22" i="9"/>
  <c r="W14" i="9" l="1"/>
  <c r="B8" i="11" l="1"/>
  <c r="B7" i="11"/>
  <c r="S26" i="9"/>
  <c r="S27" i="9"/>
  <c r="S28" i="9"/>
  <c r="S29" i="9"/>
  <c r="S30" i="9"/>
  <c r="S31" i="9"/>
  <c r="S32" i="9"/>
  <c r="S33" i="9"/>
  <c r="S34" i="9"/>
  <c r="S25" i="9"/>
  <c r="S15" i="9"/>
  <c r="S16" i="9"/>
  <c r="S17" i="9"/>
  <c r="S18" i="9"/>
  <c r="S19" i="9"/>
  <c r="S20" i="9"/>
  <c r="S21" i="9"/>
  <c r="S22" i="9"/>
  <c r="S14" i="9"/>
  <c r="U34" i="9" l="1"/>
  <c r="U33" i="9"/>
  <c r="U32" i="9"/>
  <c r="U31" i="9"/>
  <c r="U30" i="9"/>
  <c r="U29" i="9"/>
  <c r="U28" i="9"/>
  <c r="U26" i="9"/>
  <c r="U27" i="9"/>
  <c r="U25" i="9"/>
  <c r="U20" i="9"/>
  <c r="U14" i="9"/>
  <c r="U15" i="9" l="1"/>
  <c r="U21" i="9"/>
  <c r="U18" i="9"/>
  <c r="U22" i="9"/>
  <c r="U17" i="9"/>
  <c r="U19" i="9"/>
  <c r="U16" i="9"/>
  <c r="O4" i="11" l="1"/>
  <c r="K4" i="11"/>
  <c r="B3" i="11" l="1"/>
  <c r="B2" i="11"/>
  <c r="F2" i="11" s="1"/>
  <c r="J3" i="11" s="1"/>
  <c r="B6" i="11"/>
  <c r="G2" i="11"/>
  <c r="K3" i="11" s="1"/>
  <c r="K2" i="11" s="1"/>
  <c r="B5" i="11" l="1"/>
  <c r="F7" i="11" s="1"/>
  <c r="N5" i="11" s="1"/>
  <c r="B4" i="11"/>
  <c r="B10" i="11"/>
  <c r="F4" i="11" s="1"/>
  <c r="W15" i="9" s="1"/>
  <c r="AA15" i="9" s="1"/>
  <c r="G7" i="11"/>
  <c r="O5" i="11" s="1"/>
  <c r="O6" i="11" s="1"/>
  <c r="F3" i="11"/>
  <c r="J4" i="11" s="1"/>
  <c r="G4" i="11"/>
  <c r="K5" i="11" s="1"/>
  <c r="K6" i="11" s="1"/>
  <c r="G5" i="11"/>
  <c r="O3" i="11" s="1"/>
  <c r="O2" i="11" s="1"/>
  <c r="W21" i="9" l="1"/>
  <c r="W17" i="9"/>
  <c r="W16" i="9"/>
  <c r="W19" i="9"/>
  <c r="AA14" i="9"/>
  <c r="W22" i="9"/>
  <c r="W18" i="9"/>
  <c r="J5" i="11"/>
  <c r="F6" i="11"/>
  <c r="B11" i="11"/>
  <c r="F5" i="11" s="1"/>
  <c r="AA19" i="9" l="1"/>
  <c r="AA18" i="9"/>
  <c r="AA16" i="9"/>
  <c r="AA21" i="9"/>
  <c r="AA22" i="9"/>
  <c r="AA17" i="9"/>
  <c r="K34" i="9"/>
  <c r="W34" i="9" s="1"/>
  <c r="AA34" i="9" s="1"/>
  <c r="AE34" i="9" s="1"/>
  <c r="K25" i="9"/>
  <c r="K26" i="9" s="1"/>
  <c r="N4" i="11"/>
  <c r="N3" i="11"/>
  <c r="W25" i="9" l="1"/>
  <c r="AA25" i="9" s="1"/>
  <c r="AE25" i="9" s="1"/>
  <c r="K27" i="9"/>
  <c r="W26" i="9"/>
  <c r="AA26" i="9" s="1"/>
  <c r="AE26" i="9" s="1"/>
  <c r="K28" i="9" l="1"/>
  <c r="W27" i="9"/>
  <c r="AA27" i="9" l="1"/>
  <c r="AE27" i="9" s="1"/>
  <c r="K29" i="9"/>
  <c r="W28" i="9"/>
  <c r="AA28" i="9" l="1"/>
  <c r="AE28" i="9" s="1"/>
  <c r="K30" i="9"/>
  <c r="W29" i="9"/>
  <c r="AA29" i="9" l="1"/>
  <c r="AE29" i="9" s="1"/>
  <c r="K31" i="9"/>
  <c r="W30" i="9"/>
  <c r="AA30" i="9" l="1"/>
  <c r="AE30" i="9" s="1"/>
  <c r="K32" i="9"/>
  <c r="W31" i="9"/>
  <c r="AA31" i="9" l="1"/>
  <c r="AE31" i="9" s="1"/>
  <c r="K33" i="9"/>
  <c r="W33" i="9" s="1"/>
  <c r="W32" i="9"/>
  <c r="AA32" i="9" l="1"/>
  <c r="AE32" i="9" s="1"/>
  <c r="AA33" i="9"/>
  <c r="AE33" i="9" s="1"/>
  <c r="AE35" i="9" l="1"/>
  <c r="W20" i="9"/>
  <c r="AA20" i="9" l="1"/>
  <c r="AE2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tc={EA410656-3DDF-462F-97A3-D53112B2E9AC}</author>
    <author>tc={BAF9A833-61EB-4DE9-AEAD-8FA6D1AC0DF7}</author>
    <author>Kommentar</author>
  </authors>
  <commentList>
    <comment ref="M7" authorId="0" shapeId="0" xr:uid="{EA410656-3DDF-462F-97A3-D53112B2E9A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Bei einem klassischem Einspeiser (keine Mischanlage) mit PAV,E-Leistungs-überwachung ist statt Pinst die vertragliche Leistung PAV,E anzugeben</t>
      </text>
    </comment>
    <comment ref="A8" authorId="1" shapeId="0" xr:uid="{BAF9A833-61EB-4DE9-AEAD-8FA6D1AC0DF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sofern Qmax auch bei Pmom &lt; 20% Pbinst bereit gestellt werden kann und der Test bei Pmom &lt; 20% Pbinst stattfindet</t>
      </text>
    </comment>
    <comment ref="Q8" authorId="2" shapeId="0" xr:uid="{00000000-0006-0000-0000-000001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SAmax &gt;= Pbinst</t>
        </r>
      </text>
    </comment>
    <comment ref="AI14" authorId="2" shapeId="0" xr:uid="{00000000-0006-0000-0000-000002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15" authorId="2" shapeId="0" xr:uid="{00000000-0006-0000-0000-000003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16" authorId="2" shapeId="0" xr:uid="{00000000-0006-0000-0000-000004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17" authorId="2" shapeId="0" xr:uid="{00000000-0006-0000-0000-000005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18" authorId="2" shapeId="0" xr:uid="{00000000-0006-0000-0000-000006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19" authorId="2" shapeId="0" xr:uid="{00000000-0006-0000-0000-000007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20" authorId="2" shapeId="0" xr:uid="{00000000-0006-0000-0000-000008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21" authorId="2" shapeId="0" xr:uid="{00000000-0006-0000-0000-000009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22" authorId="2" shapeId="0" xr:uid="{00000000-0006-0000-0000-00000A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  <comment ref="AI25" authorId="2" shapeId="0" xr:uid="{00000000-0006-0000-0000-00000B000000}">
      <text>
        <r>
          <rPr>
            <b/>
            <sz val="9"/>
            <color indexed="81"/>
            <rFont val="Segoe UI"/>
            <family val="2"/>
          </rPr>
          <t>Kommentar:</t>
        </r>
        <r>
          <rPr>
            <sz val="9"/>
            <color indexed="81"/>
            <rFont val="Segoe UI"/>
            <family val="2"/>
          </rPr>
          <t xml:space="preserve">
Q-Sollwert Qmax. (ind.) darf bei dieser Spannung nicht mehr umgesetzt werden
-&gt; Arbeitspunkt auf Kennlinie (Spannungsbegrenzung)</t>
        </r>
      </text>
    </comment>
  </commentList>
</comments>
</file>

<file path=xl/sharedStrings.xml><?xml version="1.0" encoding="utf-8"?>
<sst xmlns="http://schemas.openxmlformats.org/spreadsheetml/2006/main" count="150" uniqueCount="113">
  <si>
    <t>MW</t>
  </si>
  <si>
    <t>Datum:</t>
  </si>
  <si>
    <t>Prüfer vor Ort:</t>
  </si>
  <si>
    <t>1. Kunden-/Anlagendaten</t>
  </si>
  <si>
    <t>4. Bemerkung bzw. Fehlerbeschreibung bei Nichtbestehen der Funktionsprüfung:</t>
  </si>
  <si>
    <t>Energieart</t>
  </si>
  <si>
    <t>Sonstiges</t>
  </si>
  <si>
    <t>Energieträger</t>
  </si>
  <si>
    <t>-</t>
  </si>
  <si>
    <t>Anlagenname</t>
  </si>
  <si>
    <t>Anlagenbetreiber</t>
  </si>
  <si>
    <t>Anschlussvariante</t>
  </si>
  <si>
    <t>Kommentar</t>
  </si>
  <si>
    <t>Photovoltaik</t>
  </si>
  <si>
    <t>Windkraft</t>
  </si>
  <si>
    <t>Biogas, Biomasse</t>
  </si>
  <si>
    <t>Wasserkraft</t>
  </si>
  <si>
    <t>Blockheizkraftwerk</t>
  </si>
  <si>
    <t>Testanlage</t>
  </si>
  <si>
    <t>Testkunde</t>
  </si>
  <si>
    <t>Blindleistungsverh.</t>
  </si>
  <si>
    <t>Blindleistungsverhalten</t>
  </si>
  <si>
    <t>Grenzwerte</t>
  </si>
  <si>
    <t>TH Test</t>
  </si>
  <si>
    <t>Obergrenze</t>
  </si>
  <si>
    <t>Untergrenze</t>
  </si>
  <si>
    <t>U&gt;</t>
  </si>
  <si>
    <t>Un</t>
  </si>
  <si>
    <t>Qmax unterer</t>
  </si>
  <si>
    <t>Qmax überer</t>
  </si>
  <si>
    <t>Bezeichnung</t>
  </si>
  <si>
    <t>Wert</t>
  </si>
  <si>
    <t>XY</t>
  </si>
  <si>
    <t>X</t>
  </si>
  <si>
    <t>Y</t>
  </si>
  <si>
    <t>U2+</t>
  </si>
  <si>
    <t>U3-</t>
  </si>
  <si>
    <r>
      <t>Typ B: Q/P</t>
    </r>
    <r>
      <rPr>
        <vertAlign val="subscript"/>
        <sz val="11"/>
        <color theme="1"/>
        <rFont val="Calibri"/>
        <family val="2"/>
        <scheme val="minor"/>
      </rPr>
      <t>akt</t>
    </r>
  </si>
  <si>
    <t>Kennlinie
u: untere
o: obere</t>
  </si>
  <si>
    <t>Messwerte</t>
  </si>
  <si>
    <t>Funktionsprüfung Q(U)-Regelung untere Kennlinie</t>
  </si>
  <si>
    <t>Funktionsprüfung Q(U)-Regelung obere Kennlinie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</si>
  <si>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</si>
  <si>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</si>
  <si>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</si>
  <si>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</si>
  <si>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</si>
  <si>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</si>
  <si>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</si>
  <si>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</si>
  <si>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</si>
  <si>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</si>
  <si>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</si>
  <si>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</si>
  <si>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</si>
  <si>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</si>
  <si>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</si>
  <si>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</si>
  <si>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</si>
  <si>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</si>
  <si>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r>
      <t>P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 xml:space="preserve">[MW] </t>
    </r>
    <r>
      <rPr>
        <vertAlign val="superscript"/>
        <sz val="11"/>
        <color theme="1"/>
        <rFont val="Calibri"/>
        <family val="2"/>
        <scheme val="minor"/>
      </rPr>
      <t>1)</t>
    </r>
  </si>
  <si>
    <t>3)  Simulativ vorgegebene Spannung am NAP</t>
  </si>
  <si>
    <t>4) reale Spannung am NAP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</si>
  <si>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akt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</si>
  <si>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U</t>
    </r>
    <r>
      <rPr>
        <vertAlign val="subscript"/>
        <sz val="11"/>
        <color theme="1"/>
        <rFont val="Calibri"/>
        <family val="2"/>
        <scheme val="minor"/>
      </rPr>
      <t xml:space="preserve">simul, NAP </t>
    </r>
    <r>
      <rPr>
        <sz val="11"/>
        <color theme="1"/>
        <rFont val="Calibri"/>
        <family val="2"/>
        <scheme val="minor"/>
      </rPr>
      <t xml:space="preserve">[kV] </t>
    </r>
    <r>
      <rPr>
        <vertAlign val="superscript"/>
        <sz val="11"/>
        <color theme="1"/>
        <rFont val="Calibri"/>
        <family val="2"/>
        <scheme val="minor"/>
      </rPr>
      <t>3)</t>
    </r>
  </si>
  <si>
    <r>
      <t>U</t>
    </r>
    <r>
      <rPr>
        <vertAlign val="subscript"/>
        <sz val="11"/>
        <color theme="1"/>
        <rFont val="Calibri"/>
        <family val="2"/>
        <scheme val="minor"/>
      </rPr>
      <t xml:space="preserve">real, NAP </t>
    </r>
    <r>
      <rPr>
        <sz val="11"/>
        <color theme="1"/>
        <rFont val="Calibri"/>
        <family val="2"/>
        <scheme val="minor"/>
      </rPr>
      <t xml:space="preserve">[kV] </t>
    </r>
    <r>
      <rPr>
        <vertAlign val="superscript"/>
        <sz val="11"/>
        <color theme="1"/>
        <rFont val="Calibri"/>
        <family val="2"/>
        <scheme val="minor"/>
      </rPr>
      <t>4)</t>
    </r>
  </si>
  <si>
    <r>
      <t xml:space="preserve">Bitte alle </t>
    </r>
    <r>
      <rPr>
        <b/>
        <sz val="12"/>
        <color rgb="FF0070C0"/>
        <rFont val="Calibri"/>
        <family val="2"/>
        <scheme val="minor"/>
      </rPr>
      <t xml:space="preserve">blau </t>
    </r>
    <r>
      <rPr>
        <sz val="12"/>
        <color theme="1"/>
        <rFont val="Calibri"/>
        <family val="2"/>
        <scheme val="minor"/>
      </rPr>
      <t>markierten Felder vollständig befüllen. Dokument ist vom Prüfer zu unterzeichnen.</t>
    </r>
  </si>
  <si>
    <t>2) Q negativ = übererregt / kapazitiv; Q positiv = untererregt / induktiv; Messwert nach ca. 50 Sekunden</t>
  </si>
  <si>
    <t>21,8 kV</t>
  </si>
  <si>
    <t>21,6 kV</t>
  </si>
  <si>
    <t>Wert U&gt;Schutz</t>
  </si>
  <si>
    <t>Berechnung / Prüfung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</si>
  <si>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Vermögen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 xml:space="preserve">5)
</t>
    </r>
    <r>
      <rPr>
        <sz val="11"/>
        <color theme="1"/>
        <rFont val="Calibri"/>
        <family val="2"/>
        <scheme val="minor"/>
      </rPr>
      <t>von … bis</t>
    </r>
  </si>
  <si>
    <t>Q mit Spannungsbegrenzungsfunktion</t>
  </si>
  <si>
    <t>Schaltstation</t>
  </si>
  <si>
    <t>Q-Vermögen:</t>
  </si>
  <si>
    <t>o10</t>
  </si>
  <si>
    <r>
      <t>5) rechnerisches Q-</t>
    </r>
    <r>
      <rPr>
        <sz val="7"/>
        <color theme="1"/>
        <rFont val="Calibri"/>
        <family val="2"/>
        <scheme val="minor"/>
      </rPr>
      <t>Vermögen</t>
    </r>
  </si>
  <si>
    <r>
      <t xml:space="preserve">Inst. Leistung 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</si>
  <si>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t>MVAr</t>
  </si>
  <si>
    <r>
      <t xml:space="preserve">Scheinleistung 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Amax</t>
    </r>
    <r>
      <rPr>
        <b/>
        <vertAlign val="subscript"/>
        <sz val="11"/>
        <color theme="1"/>
        <rFont val="Calibri"/>
        <family val="2"/>
        <scheme val="minor"/>
      </rPr>
      <t xml:space="preserve"> </t>
    </r>
  </si>
  <si>
    <r>
      <t>6)  rechnerisches Qsoll auf Basis von 5) und Q</t>
    </r>
    <r>
      <rPr>
        <sz val="7"/>
        <color theme="1"/>
        <rFont val="Calibri"/>
        <family val="2"/>
        <scheme val="minor"/>
      </rPr>
      <t>simul, NAP</t>
    </r>
  </si>
  <si>
    <t>P1</t>
  </si>
  <si>
    <t>P2</t>
  </si>
  <si>
    <t>P3</t>
  </si>
  <si>
    <t>P4</t>
  </si>
  <si>
    <t>Q/U-Diagramm</t>
  </si>
  <si>
    <t>Q-Sollwertvorgabe 0 MVAr</t>
  </si>
  <si>
    <r>
      <t>Q</t>
    </r>
    <r>
      <rPr>
        <vertAlign val="subscript"/>
        <sz val="11"/>
        <color theme="1"/>
        <rFont val="Calibri"/>
        <family val="2"/>
        <scheme val="minor"/>
      </rPr>
      <t xml:space="preserve">gefordert </t>
    </r>
    <r>
      <rPr>
        <sz val="11"/>
        <color theme="1"/>
        <rFont val="Calibri"/>
        <family val="2"/>
        <scheme val="minor"/>
      </rPr>
      <t xml:space="preserve">[MVar] </t>
    </r>
    <r>
      <rPr>
        <vertAlign val="superscript"/>
        <sz val="11"/>
        <color theme="1"/>
        <rFont val="Calibri"/>
        <family val="2"/>
        <scheme val="minor"/>
      </rPr>
      <t>6)</t>
    </r>
  </si>
  <si>
    <t>P2-3%Un</t>
  </si>
  <si>
    <t>P2+3%Un</t>
  </si>
  <si>
    <t>P3-3%Un</t>
  </si>
  <si>
    <t>P3+3%Un</t>
  </si>
  <si>
    <t>vorP2-3%Un</t>
  </si>
  <si>
    <t>nachP2+3%Un</t>
  </si>
  <si>
    <t>vorP3-3%Un</t>
  </si>
  <si>
    <t>nachP3+3%Un</t>
  </si>
  <si>
    <r>
      <t xml:space="preserve">Blindleistungs-Regelungskonzept für Erzeugungsanlagen und Speicher mit Anschluss in </t>
    </r>
    <r>
      <rPr>
        <b/>
        <u/>
        <sz val="14"/>
        <color theme="1"/>
        <rFont val="Calibri"/>
        <family val="2"/>
        <scheme val="minor"/>
      </rPr>
      <t>Schaltstation und Übergabestation</t>
    </r>
    <r>
      <rPr>
        <b/>
        <sz val="14"/>
        <color theme="1"/>
        <rFont val="Calibri"/>
        <family val="2"/>
        <scheme val="minor"/>
      </rPr>
      <t xml:space="preserve"> (Anwendung der VDE-AR-N 4110)</t>
    </r>
  </si>
  <si>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Q-Sollwertvorgabe (ind.)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≥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Qgefordert</t>
    </r>
    <r>
      <rPr>
        <sz val="11"/>
        <color rgb="FF0070C0"/>
        <rFont val="Calibri"/>
        <family val="2"/>
      </rPr>
      <t>│</t>
    </r>
  </si>
  <si>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Q-Sollwertvorgabe (kap.)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≥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</rPr>
      <t>│</t>
    </r>
    <r>
      <rPr>
        <sz val="11"/>
        <color rgb="FF0070C0"/>
        <rFont val="Calibri"/>
        <family val="2"/>
        <scheme val="minor"/>
      </rPr>
      <t>Qgefordert</t>
    </r>
    <r>
      <rPr>
        <sz val="11"/>
        <color rgb="FF0070C0"/>
        <rFont val="Calibri"/>
        <family val="2"/>
      </rPr>
      <t>│</t>
    </r>
  </si>
  <si>
    <t>Übergabestation</t>
  </si>
  <si>
    <r>
      <t>ΔQ bez. auf P</t>
    </r>
    <r>
      <rPr>
        <vertAlign val="subscript"/>
        <sz val="11"/>
        <color theme="1"/>
        <rFont val="Calibri"/>
        <family val="2"/>
        <scheme val="minor"/>
      </rPr>
      <t>b inst</t>
    </r>
    <r>
      <rPr>
        <sz val="11"/>
        <color theme="1"/>
        <rFont val="Calibri"/>
        <family val="2"/>
        <scheme val="minor"/>
      </rPr>
      <t xml:space="preserve"> [%]</t>
    </r>
  </si>
  <si>
    <r>
      <t xml:space="preserve">7) ΔQ </t>
    </r>
    <r>
      <rPr>
        <sz val="9"/>
        <color theme="1"/>
        <rFont val="Calibri"/>
        <family val="2"/>
      </rPr>
      <t>≤</t>
    </r>
    <r>
      <rPr>
        <sz val="9"/>
        <color theme="1"/>
        <rFont val="Calibri"/>
        <family val="2"/>
        <scheme val="minor"/>
      </rPr>
      <t xml:space="preserve"> 2% (bei S</t>
    </r>
    <r>
      <rPr>
        <vertAlign val="subscript"/>
        <sz val="9"/>
        <color theme="1"/>
        <rFont val="Calibri"/>
        <family val="2"/>
        <scheme val="minor"/>
      </rPr>
      <t>Amax</t>
    </r>
    <r>
      <rPr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</rPr>
      <t>≥</t>
    </r>
    <r>
      <rPr>
        <sz val="7.65"/>
        <color theme="1"/>
        <rFont val="Calibri"/>
        <family val="2"/>
      </rPr>
      <t xml:space="preserve"> 300 kVA) bzw. ≤ 4% (bei S</t>
    </r>
    <r>
      <rPr>
        <vertAlign val="subscript"/>
        <sz val="7.65"/>
        <color theme="1"/>
        <rFont val="Calibri"/>
        <family val="2"/>
      </rPr>
      <t>Amax</t>
    </r>
    <r>
      <rPr>
        <sz val="7.65"/>
        <color theme="1"/>
        <rFont val="Calibri"/>
        <family val="2"/>
      </rPr>
      <t xml:space="preserve"> &lt; 300 kVA) </t>
    </r>
  </si>
  <si>
    <r>
      <t xml:space="preserve">Toleranz ΔQ zulässig? </t>
    </r>
    <r>
      <rPr>
        <vertAlign val="superscript"/>
        <sz val="11"/>
        <color theme="1"/>
        <rFont val="Calibri"/>
        <family val="2"/>
        <scheme val="minor"/>
      </rPr>
      <t>7)</t>
    </r>
  </si>
  <si>
    <t>1) aktuelle Wirkleistung der EZA (Einspeisung = negativer Wert)</t>
  </si>
  <si>
    <t>Energiepark-Nr.</t>
  </si>
  <si>
    <t>Netzanschlusspunkt</t>
  </si>
  <si>
    <t>Stand 01.06.2023</t>
  </si>
  <si>
    <t>Akt. Leistung &lt; 20% Pb inst</t>
  </si>
  <si>
    <t>ja</t>
  </si>
  <si>
    <t>nein</t>
  </si>
  <si>
    <r>
      <t>Q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 xml:space="preserve"> bei P</t>
    </r>
    <r>
      <rPr>
        <b/>
        <vertAlign val="subscript"/>
        <sz val="11"/>
        <color theme="1"/>
        <rFont val="Calibri"/>
        <family val="2"/>
        <scheme val="minor"/>
      </rPr>
      <t>mom</t>
    </r>
    <r>
      <rPr>
        <b/>
        <sz val="11"/>
        <color theme="1"/>
        <rFont val="Calibri"/>
        <family val="2"/>
        <scheme val="minor"/>
      </rPr>
      <t xml:space="preserve"> &lt; 20% P</t>
    </r>
    <r>
      <rPr>
        <b/>
        <vertAlign val="subscript"/>
        <sz val="11"/>
        <color theme="1"/>
        <rFont val="Calibri"/>
        <family val="2"/>
        <scheme val="minor"/>
      </rPr>
      <t xml:space="preserve">b inst </t>
    </r>
    <r>
      <rPr>
        <b/>
        <sz val="11"/>
        <color theme="1"/>
        <rFont val="Calibri"/>
        <family val="2"/>
        <scheme val="minor"/>
      </rPr>
      <t>?</t>
    </r>
  </si>
  <si>
    <r>
      <t>2. Funktionsprüfung Q(U)-Regelung (Voraussetzung: |Q</t>
    </r>
    <r>
      <rPr>
        <b/>
        <vertAlign val="subscript"/>
        <sz val="11"/>
        <color theme="1"/>
        <rFont val="Calibri"/>
        <family val="2"/>
        <scheme val="minor"/>
      </rPr>
      <t>max</t>
    </r>
    <r>
      <rPr>
        <b/>
        <sz val="11"/>
        <color theme="1"/>
        <rFont val="Calibri"/>
        <family val="2"/>
        <scheme val="minor"/>
      </rPr>
      <t>| = 33% P</t>
    </r>
    <r>
      <rPr>
        <b/>
        <vertAlign val="subscript"/>
        <sz val="11"/>
        <color theme="1"/>
        <rFont val="Calibri"/>
        <family val="2"/>
        <scheme val="minor"/>
      </rPr>
      <t>inst</t>
    </r>
    <r>
      <rPr>
        <b/>
        <sz val="11"/>
        <color theme="1"/>
        <rFont val="Calibri"/>
        <family val="2"/>
        <scheme val="minor"/>
      </rPr>
      <t xml:space="preserve"> zu jedem Zeitpunkt lieferbar)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</si>
</sst>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7.65"/>
      <color theme="1"/>
      <name val="Calibri"/>
      <family val="2"/>
    </font>
    <font>
      <vertAlign val="subscript"/>
      <sz val="7.65"/>
      <color theme="1"/>
      <name val="Calibr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theme="1"/>
      <name val="Calibri"/>
      <family val="2"/>
      <scheme val="minor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0" fillId="3" borderId="0" xfId="0" applyFill="1"/>
    <xf numFmtId="2" fontId="9" fillId="2" borderId="4" xfId="0" applyNumberFormat="1" applyFont="1" applyFill="1" applyBorder="1" applyAlignment="1" applyProtection="1">
      <alignment vertical="center"/>
      <protection locked="0"/>
    </xf>
    <xf numFmtId="2" fontId="11" fillId="2" borderId="3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2" fillId="0" borderId="0" xfId="0" applyFont="1"/>
    <xf numFmtId="49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9" fontId="10" fillId="2" borderId="3" xfId="0" applyNumberFormat="1" applyFont="1" applyFill="1" applyBorder="1" applyAlignment="1">
      <alignment vertical="center"/>
    </xf>
    <xf numFmtId="0" fontId="0" fillId="0" borderId="3" xfId="0" applyBorder="1"/>
    <xf numFmtId="9" fontId="1" fillId="2" borderId="3" xfId="0" applyNumberFormat="1" applyFont="1" applyFill="1" applyBorder="1" applyAlignment="1">
      <alignment vertical="center"/>
    </xf>
    <xf numFmtId="0" fontId="0" fillId="0" borderId="4" xfId="0" applyBorder="1"/>
    <xf numFmtId="164" fontId="0" fillId="2" borderId="3" xfId="0" applyNumberForma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64" fontId="9" fillId="0" borderId="3" xfId="1" applyNumberFormat="1" applyFont="1" applyBorder="1" applyAlignment="1" applyProtection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4" fillId="2" borderId="0" xfId="0" applyFont="1" applyFill="1"/>
    <xf numFmtId="0" fontId="14" fillId="0" borderId="0" xfId="0" applyFont="1"/>
    <xf numFmtId="0" fontId="14" fillId="2" borderId="0" xfId="0" applyFont="1" applyFill="1" applyAlignment="1">
      <alignment vertical="center"/>
    </xf>
    <xf numFmtId="164" fontId="9" fillId="2" borderId="3" xfId="1" applyNumberFormat="1" applyFont="1" applyFill="1" applyBorder="1" applyAlignment="1" applyProtection="1">
      <alignment horizontal="center" vertical="center"/>
    </xf>
    <xf numFmtId="164" fontId="9" fillId="0" borderId="3" xfId="1" applyNumberFormat="1" applyFont="1" applyFill="1" applyBorder="1" applyAlignment="1" applyProtection="1">
      <alignment horizontal="center" vertical="center"/>
    </xf>
    <xf numFmtId="0" fontId="1" fillId="0" borderId="13" xfId="0" applyFont="1" applyBorder="1" applyAlignment="1">
      <alignment horizontal="left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11" fillId="0" borderId="2" xfId="1" applyNumberFormat="1" applyFont="1" applyBorder="1" applyAlignment="1" applyProtection="1">
      <alignment horizontal="center" vertical="center"/>
    </xf>
    <xf numFmtId="164" fontId="11" fillId="0" borderId="3" xfId="1" applyNumberFormat="1" applyFont="1" applyBorder="1" applyAlignment="1" applyProtection="1">
      <alignment horizontal="center" vertical="center"/>
    </xf>
    <xf numFmtId="164" fontId="11" fillId="0" borderId="4" xfId="1" applyNumberFormat="1" applyFont="1" applyBorder="1" applyAlignment="1" applyProtection="1">
      <alignment horizontal="center" vertical="center"/>
    </xf>
    <xf numFmtId="165" fontId="0" fillId="2" borderId="2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4" fontId="9" fillId="0" borderId="2" xfId="1" applyNumberFormat="1" applyFont="1" applyBorder="1" applyAlignment="1" applyProtection="1">
      <alignment horizontal="center" vertical="center"/>
      <protection locked="0"/>
    </xf>
    <xf numFmtId="164" fontId="9" fillId="0" borderId="3" xfId="1" applyNumberFormat="1" applyFont="1" applyBorder="1" applyAlignment="1" applyProtection="1">
      <alignment horizontal="center" vertical="center"/>
      <protection locked="0"/>
    </xf>
    <xf numFmtId="164" fontId="9" fillId="0" borderId="4" xfId="1" applyNumberFormat="1" applyFont="1" applyBorder="1" applyAlignment="1" applyProtection="1">
      <alignment horizontal="center" vertical="center"/>
      <protection locked="0"/>
    </xf>
    <xf numFmtId="9" fontId="1" fillId="2" borderId="2" xfId="0" applyNumberFormat="1" applyFont="1" applyFill="1" applyBorder="1" applyAlignment="1">
      <alignment horizontal="center" vertical="center"/>
    </xf>
    <xf numFmtId="9" fontId="1" fillId="2" borderId="3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4" fontId="9" fillId="2" borderId="2" xfId="0" applyNumberFormat="1" applyFont="1" applyFill="1" applyBorder="1" applyAlignment="1" applyProtection="1">
      <alignment horizontal="center" vertical="center"/>
      <protection locked="0"/>
    </xf>
    <xf numFmtId="14" fontId="9" fillId="2" borderId="3" xfId="0" applyNumberFormat="1" applyFont="1" applyFill="1" applyBorder="1" applyAlignment="1" applyProtection="1">
      <alignment horizontal="center" vertical="center"/>
      <protection locked="0"/>
    </xf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2" fontId="9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2" fontId="11" fillId="2" borderId="2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 applyProtection="1">
      <alignment horizontal="center" vertical="center"/>
      <protection locked="0"/>
    </xf>
    <xf numFmtId="164" fontId="9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center" vertical="top"/>
    </xf>
  </cellXfs>
  <cellStyles count="2">
    <cellStyle name="Prozent" xfId="1" builtinId="5"/>
    <cellStyle name="Standard" xfId="0" builtinId="0"/>
  </cellStyles>
  <dxfs count="21">
    <dxf>
      <fill>
        <patternFill>
          <bgColor theme="4" tint="0.79998168889431442"/>
        </patternFill>
      </fill>
    </dxf>
    <dxf>
      <font>
        <b/>
        <i val="0"/>
        <strike val="0"/>
        <color rgb="FF00B050"/>
      </font>
    </dxf>
    <dxf>
      <font>
        <b/>
        <i val="0"/>
        <strike val="0"/>
        <color rgb="FF00B050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D9D9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3"/>
          <c:order val="0"/>
          <c:tx>
            <c:strRef>
              <c:f>'Protokoll_Q(U)'!$A$14:$B$14</c:f>
              <c:strCache>
                <c:ptCount val="1"/>
                <c:pt idx="0">
                  <c:v>u1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'Protokoll_Q(U)'!$K$14</c:f>
              <c:numCache>
                <c:formatCode>0.000</c:formatCode>
                <c:ptCount val="1"/>
                <c:pt idx="0">
                  <c:v>19.5</c:v>
                </c:pt>
              </c:numCache>
            </c:numRef>
          </c:xVal>
          <c:yVal>
            <c:numRef>
              <c:f>'Protokoll_Q(U)'!$G$14</c:f>
              <c:numCache>
                <c:formatCode>0.000</c:formatCode>
                <c:ptCount val="1"/>
                <c:pt idx="0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BF-4F8C-9E3A-6E9F430B1DC1}"/>
            </c:ext>
          </c:extLst>
        </c:ser>
        <c:ser>
          <c:idx val="0"/>
          <c:order val="1"/>
          <c:tx>
            <c:strRef>
              <c:f>'Protokoll_Q(U)'!$A$15:$B$15</c:f>
              <c:strCache>
                <c:ptCount val="1"/>
                <c:pt idx="0">
                  <c:v>u2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7.51627836507334E-3"/>
                  <c:y val="0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'Protokoll_Q(U)'!$K$15</c:f>
              <c:numCache>
                <c:formatCode>0.000</c:formatCode>
                <c:ptCount val="1"/>
                <c:pt idx="0">
                  <c:v>19.600000000000001</c:v>
                </c:pt>
              </c:numCache>
            </c:numRef>
          </c:xVal>
          <c:yVal>
            <c:numRef>
              <c:f>'Protokoll_Q(U)'!$G$15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BF-4F8C-9E3A-6E9F430B1DC1}"/>
            </c:ext>
          </c:extLst>
        </c:ser>
        <c:ser>
          <c:idx val="6"/>
          <c:order val="2"/>
          <c:tx>
            <c:strRef>
              <c:f>'Protokoll_Q(U)'!$A$16:$B$16</c:f>
              <c:strCache>
                <c:ptCount val="1"/>
                <c:pt idx="0">
                  <c:v>u3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'Protokoll_Q(U)'!$K$16</c:f>
              <c:numCache>
                <c:formatCode>0.000</c:formatCode>
                <c:ptCount val="1"/>
                <c:pt idx="0">
                  <c:v>19.7</c:v>
                </c:pt>
              </c:numCache>
            </c:numRef>
          </c:xVal>
          <c:yVal>
            <c:numRef>
              <c:f>'Protokoll_Q(U)'!$G$16</c:f>
              <c:numCache>
                <c:formatCode>0.000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3BF-4F8C-9E3A-6E9F430B1DC1}"/>
            </c:ext>
          </c:extLst>
        </c:ser>
        <c:ser>
          <c:idx val="7"/>
          <c:order val="3"/>
          <c:tx>
            <c:strRef>
              <c:f>'Protokoll_Q(U)'!$A$17:$B$17</c:f>
              <c:strCache>
                <c:ptCount val="1"/>
                <c:pt idx="0">
                  <c:v>u4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'Protokoll_Q(U)'!$K$17</c:f>
              <c:numCache>
                <c:formatCode>0.000</c:formatCode>
                <c:ptCount val="1"/>
                <c:pt idx="0">
                  <c:v>19.8</c:v>
                </c:pt>
              </c:numCache>
            </c:numRef>
          </c:xVal>
          <c:yVal>
            <c:numRef>
              <c:f>'Protokoll_Q(U)'!$G$17</c:f>
              <c:numCache>
                <c:formatCode>0.000</c:formatCode>
                <c:ptCount val="1"/>
                <c:pt idx="0">
                  <c:v>1.48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3BF-4F8C-9E3A-6E9F430B1DC1}"/>
            </c:ext>
          </c:extLst>
        </c:ser>
        <c:ser>
          <c:idx val="2"/>
          <c:order val="4"/>
          <c:tx>
            <c:strRef>
              <c:f>'Protokoll_Q(U)'!$A$18:$B$18</c:f>
              <c:strCache>
                <c:ptCount val="1"/>
                <c:pt idx="0">
                  <c:v>u5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'Protokoll_Q(U)'!$K$18</c:f>
              <c:numCache>
                <c:formatCode>0.000</c:formatCode>
                <c:ptCount val="1"/>
                <c:pt idx="0">
                  <c:v>19.899999999999999</c:v>
                </c:pt>
              </c:numCache>
            </c:numRef>
          </c:xVal>
          <c:yVal>
            <c:numRef>
              <c:f>'Protokoll_Q(U)'!$G$18</c:f>
              <c:numCache>
                <c:formatCode>0.000</c:formatCode>
                <c:ptCount val="1"/>
                <c:pt idx="0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3BF-4F8C-9E3A-6E9F430B1DC1}"/>
            </c:ext>
          </c:extLst>
        </c:ser>
        <c:ser>
          <c:idx val="4"/>
          <c:order val="5"/>
          <c:tx>
            <c:strRef>
              <c:f>'Protokoll_Q(U)'!$A$19:$B$19</c:f>
              <c:strCache>
                <c:ptCount val="1"/>
                <c:pt idx="0">
                  <c:v>u6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'Protokoll_Q(U)'!$K$19</c:f>
              <c:numCache>
                <c:formatCode>0.000</c:formatCode>
                <c:ptCount val="1"/>
                <c:pt idx="0">
                  <c:v>20</c:v>
                </c:pt>
              </c:numCache>
            </c:numRef>
          </c:xVal>
          <c:yVal>
            <c:numRef>
              <c:f>'Protokoll_Q(U)'!$G$19</c:f>
              <c:numCache>
                <c:formatCode>0.000</c:formatCode>
                <c:ptCount val="1"/>
                <c:pt idx="0">
                  <c:v>2.1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3BF-4F8C-9E3A-6E9F430B1DC1}"/>
            </c:ext>
          </c:extLst>
        </c:ser>
        <c:ser>
          <c:idx val="5"/>
          <c:order val="6"/>
          <c:tx>
            <c:strRef>
              <c:f>'Protokoll_Q(U)'!$A$20:$B$20</c:f>
              <c:strCache>
                <c:ptCount val="1"/>
                <c:pt idx="0">
                  <c:v>u7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'Protokoll_Q(U)'!$K$20</c:f>
              <c:numCache>
                <c:formatCode>0.000</c:formatCode>
                <c:ptCount val="1"/>
                <c:pt idx="0">
                  <c:v>20.100000000000001</c:v>
                </c:pt>
              </c:numCache>
            </c:numRef>
          </c:xVal>
          <c:yVal>
            <c:numRef>
              <c:f>'Protokoll_Q(U)'!$G$20</c:f>
              <c:numCache>
                <c:formatCode>0.000</c:formatCode>
                <c:ptCount val="1"/>
                <c:pt idx="0">
                  <c:v>2.7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3BF-4F8C-9E3A-6E9F430B1DC1}"/>
            </c:ext>
          </c:extLst>
        </c:ser>
        <c:ser>
          <c:idx val="18"/>
          <c:order val="7"/>
          <c:tx>
            <c:strRef>
              <c:f>'Protokoll_Q(U)'!$A$21:$B$21</c:f>
              <c:strCache>
                <c:ptCount val="1"/>
                <c:pt idx="0">
                  <c:v>u8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'Protokoll_Q(U)'!$K$21</c:f>
              <c:numCache>
                <c:formatCode>0.000</c:formatCode>
                <c:ptCount val="1"/>
                <c:pt idx="0">
                  <c:v>20.2</c:v>
                </c:pt>
              </c:numCache>
            </c:numRef>
          </c:xVal>
          <c:yVal>
            <c:numRef>
              <c:f>'Protokoll_Q(U)'!$G$21</c:f>
              <c:numCache>
                <c:formatCode>0.000</c:formatCode>
                <c:ptCount val="1"/>
                <c:pt idx="0">
                  <c:v>3.14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3BF-4F8C-9E3A-6E9F430B1DC1}"/>
            </c:ext>
          </c:extLst>
        </c:ser>
        <c:ser>
          <c:idx val="19"/>
          <c:order val="8"/>
          <c:tx>
            <c:strRef>
              <c:f>'Protokoll_Q(U)'!$A$22:$B$22</c:f>
              <c:strCache>
                <c:ptCount val="1"/>
                <c:pt idx="0">
                  <c:v>u9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'Protokoll_Q(U)'!$K$22</c:f>
              <c:numCache>
                <c:formatCode>0.000</c:formatCode>
                <c:ptCount val="1"/>
                <c:pt idx="0">
                  <c:v>20.3</c:v>
                </c:pt>
              </c:numCache>
            </c:numRef>
          </c:xVal>
          <c:yVal>
            <c:numRef>
              <c:f>'Protokoll_Q(U)'!$G$22</c:f>
              <c:numCache>
                <c:formatCode>0.000</c:formatCode>
                <c:ptCount val="1"/>
                <c:pt idx="0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3BF-4F8C-9E3A-6E9F430B1DC1}"/>
            </c:ext>
          </c:extLst>
        </c:ser>
        <c:ser>
          <c:idx val="8"/>
          <c:order val="9"/>
          <c:tx>
            <c:strRef>
              <c:f>'Protokoll_Q(U)'!$A$25:$B$25</c:f>
              <c:strCache>
                <c:ptCount val="1"/>
                <c:pt idx="0">
                  <c:v>o1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'Protokoll_Q(U)'!$K$25</c:f>
              <c:numCache>
                <c:formatCode>0.000</c:formatCode>
                <c:ptCount val="1"/>
                <c:pt idx="0">
                  <c:v>20.7</c:v>
                </c:pt>
              </c:numCache>
            </c:numRef>
          </c:xVal>
          <c:yVal>
            <c:numRef>
              <c:f>'Protokoll_Q(U)'!$G$25</c:f>
              <c:numCache>
                <c:formatCode>0.000</c:formatCode>
                <c:ptCount val="1"/>
                <c:pt idx="0">
                  <c:v>-0.5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3BF-4F8C-9E3A-6E9F430B1DC1}"/>
            </c:ext>
          </c:extLst>
        </c:ser>
        <c:ser>
          <c:idx val="9"/>
          <c:order val="10"/>
          <c:tx>
            <c:strRef>
              <c:f>'Protokoll_Q(U)'!$A$26:$B$26</c:f>
              <c:strCache>
                <c:ptCount val="1"/>
                <c:pt idx="0">
                  <c:v>o2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'Protokoll_Q(U)'!$K$26</c:f>
              <c:numCache>
                <c:formatCode>0.000</c:formatCode>
                <c:ptCount val="1"/>
                <c:pt idx="0">
                  <c:v>20.8</c:v>
                </c:pt>
              </c:numCache>
            </c:numRef>
          </c:xVal>
          <c:yVal>
            <c:numRef>
              <c:f>'Protokoll_Q(U)'!$G$26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3BF-4F8C-9E3A-6E9F430B1DC1}"/>
            </c:ext>
          </c:extLst>
        </c:ser>
        <c:ser>
          <c:idx val="1"/>
          <c:order val="11"/>
          <c:tx>
            <c:strRef>
              <c:f>'Protokoll_Q(U)'!$A$27:$B$27</c:f>
              <c:strCache>
                <c:ptCount val="1"/>
                <c:pt idx="0">
                  <c:v>o3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'Protokoll_Q(U)'!$K$27</c:f>
              <c:numCache>
                <c:formatCode>0.000</c:formatCode>
                <c:ptCount val="1"/>
                <c:pt idx="0">
                  <c:v>20.900000000000002</c:v>
                </c:pt>
              </c:numCache>
            </c:numRef>
          </c:xVal>
          <c:yVal>
            <c:numRef>
              <c:f>'Protokoll_Q(U)'!$G$27</c:f>
              <c:numCache>
                <c:formatCode>0.000</c:formatCode>
                <c:ptCount val="1"/>
                <c:pt idx="0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3BF-4F8C-9E3A-6E9F430B1DC1}"/>
            </c:ext>
          </c:extLst>
        </c:ser>
        <c:ser>
          <c:idx val="20"/>
          <c:order val="12"/>
          <c:tx>
            <c:strRef>
              <c:f>'Protokoll_Q(U)'!$A$28:$B$28</c:f>
              <c:strCache>
                <c:ptCount val="1"/>
                <c:pt idx="0">
                  <c:v>o4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'Protokoll_Q(U)'!$K$28</c:f>
              <c:numCache>
                <c:formatCode>0.000</c:formatCode>
                <c:ptCount val="1"/>
                <c:pt idx="0">
                  <c:v>21.000000000000004</c:v>
                </c:pt>
              </c:numCache>
            </c:numRef>
          </c:xVal>
          <c:yVal>
            <c:numRef>
              <c:f>'Protokoll_Q(U)'!$G$28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3BF-4F8C-9E3A-6E9F430B1DC1}"/>
            </c:ext>
          </c:extLst>
        </c:ser>
        <c:ser>
          <c:idx val="21"/>
          <c:order val="13"/>
          <c:tx>
            <c:strRef>
              <c:f>'Protokoll_Q(U)'!$A$29:$B$29</c:f>
              <c:strCache>
                <c:ptCount val="1"/>
                <c:pt idx="0">
                  <c:v>o5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'Protokoll_Q(U)'!$K$29</c:f>
              <c:numCache>
                <c:formatCode>0.000</c:formatCode>
                <c:ptCount val="1"/>
                <c:pt idx="0">
                  <c:v>21.100000000000005</c:v>
                </c:pt>
              </c:numCache>
            </c:numRef>
          </c:xVal>
          <c:yVal>
            <c:numRef>
              <c:f>'Protokoll_Q(U)'!$G$29</c:f>
              <c:numCache>
                <c:formatCode>0.000</c:formatCode>
                <c:ptCount val="1"/>
                <c:pt idx="0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3BF-4F8C-9E3A-6E9F430B1DC1}"/>
            </c:ext>
          </c:extLst>
        </c:ser>
        <c:ser>
          <c:idx val="22"/>
          <c:order val="14"/>
          <c:tx>
            <c:strRef>
              <c:f>'Protokoll_Q(U)'!$A$30:$B$30</c:f>
              <c:strCache>
                <c:ptCount val="1"/>
                <c:pt idx="0">
                  <c:v>o6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'Protokoll_Q(U)'!$K$30</c:f>
              <c:numCache>
                <c:formatCode>0.000</c:formatCode>
                <c:ptCount val="1"/>
                <c:pt idx="0">
                  <c:v>21.200000000000006</c:v>
                </c:pt>
              </c:numCache>
            </c:numRef>
          </c:xVal>
          <c:yVal>
            <c:numRef>
              <c:f>'Protokoll_Q(U)'!$G$30</c:f>
              <c:numCache>
                <c:formatCode>0.000</c:formatCode>
                <c:ptCount val="1"/>
                <c:pt idx="0">
                  <c:v>2.0499999999999998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3BF-4F8C-9E3A-6E9F430B1DC1}"/>
            </c:ext>
          </c:extLst>
        </c:ser>
        <c:ser>
          <c:idx val="23"/>
          <c:order val="15"/>
          <c:tx>
            <c:strRef>
              <c:f>'Protokoll_Q(U)'!$A$31:$B$31</c:f>
              <c:strCache>
                <c:ptCount val="1"/>
                <c:pt idx="0">
                  <c:v>o7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'Protokoll_Q(U)'!$K$31</c:f>
              <c:numCache>
                <c:formatCode>0.000</c:formatCode>
                <c:ptCount val="1"/>
                <c:pt idx="0">
                  <c:v>21.300000000000008</c:v>
                </c:pt>
              </c:numCache>
            </c:numRef>
          </c:xVal>
          <c:yVal>
            <c:numRef>
              <c:f>'Protokoll_Q(U)'!$G$31</c:f>
              <c:numCache>
                <c:formatCode>0.000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3BF-4F8C-9E3A-6E9F430B1DC1}"/>
            </c:ext>
          </c:extLst>
        </c:ser>
        <c:ser>
          <c:idx val="24"/>
          <c:order val="16"/>
          <c:tx>
            <c:strRef>
              <c:f>'Protokoll_Q(U)'!$A$32:$B$32</c:f>
              <c:strCache>
                <c:ptCount val="1"/>
                <c:pt idx="0">
                  <c:v>o8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'Protokoll_Q(U)'!$K$32</c:f>
              <c:numCache>
                <c:formatCode>0.000</c:formatCode>
                <c:ptCount val="1"/>
                <c:pt idx="0">
                  <c:v>21.400000000000009</c:v>
                </c:pt>
              </c:numCache>
            </c:numRef>
          </c:xVal>
          <c:yVal>
            <c:numRef>
              <c:f>'Protokoll_Q(U)'!$G$32</c:f>
              <c:numCache>
                <c:formatCode>0.000</c:formatCode>
                <c:ptCount val="1"/>
                <c:pt idx="0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3BF-4F8C-9E3A-6E9F430B1DC1}"/>
            </c:ext>
          </c:extLst>
        </c:ser>
        <c:ser>
          <c:idx val="25"/>
          <c:order val="17"/>
          <c:tx>
            <c:strRef>
              <c:f>'Protokoll_Q(U)'!$A$33:$B$33</c:f>
              <c:strCache>
                <c:ptCount val="1"/>
                <c:pt idx="0">
                  <c:v>o9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rgbClr val="FF00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'Protokoll_Q(U)'!$K$33</c:f>
              <c:numCache>
                <c:formatCode>0.000</c:formatCode>
                <c:ptCount val="1"/>
                <c:pt idx="0">
                  <c:v>21.500000000000011</c:v>
                </c:pt>
              </c:numCache>
            </c:numRef>
          </c:xVal>
          <c:yVal>
            <c:numRef>
              <c:f>'Protokoll_Q(U)'!$G$33</c:f>
              <c:numCache>
                <c:formatCode>0.000</c:formatCode>
                <c:ptCount val="1"/>
                <c:pt idx="0">
                  <c:v>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3BF-4F8C-9E3A-6E9F430B1DC1}"/>
            </c:ext>
          </c:extLst>
        </c:ser>
        <c:ser>
          <c:idx val="10"/>
          <c:order val="18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19.600000000000001</c:v>
                </c:pt>
                <c:pt idx="3">
                  <c:v>20.200000000000003</c:v>
                </c:pt>
                <c:pt idx="4">
                  <c:v>22</c:v>
                </c:pt>
              </c:numCache>
            </c:numRef>
          </c:xVal>
          <c:yVal>
            <c:numRef>
              <c:f>Diagram!$K$2:$K$6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3BF-4F8C-9E3A-6E9F430B1DC1}"/>
            </c:ext>
          </c:extLst>
        </c:ser>
        <c:ser>
          <c:idx val="11"/>
          <c:order val="19"/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General</c:formatCode>
                <c:ptCount val="5"/>
                <c:pt idx="0">
                  <c:v>18</c:v>
                </c:pt>
                <c:pt idx="1">
                  <c:v>20.2</c:v>
                </c:pt>
                <c:pt idx="2">
                  <c:v>20.8</c:v>
                </c:pt>
                <c:pt idx="3">
                  <c:v>21.400000000000002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33BF-4F8C-9E3A-6E9F430B1DC1}"/>
            </c:ext>
          </c:extLst>
        </c:ser>
        <c:ser>
          <c:idx val="12"/>
          <c:order val="20"/>
          <c:tx>
            <c:strRef>
              <c:f>Diagram!$E$2</c:f>
              <c:strCache>
                <c:ptCount val="1"/>
                <c:pt idx="0">
                  <c:v>P2-3%Un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1.7063155508157909E-3"/>
                  <c:y val="1.4121660514540051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General</c:formatCode>
                <c:ptCount val="1"/>
                <c:pt idx="0">
                  <c:v>19</c:v>
                </c:pt>
              </c:numCache>
            </c:numRef>
          </c:xVal>
          <c:yVal>
            <c:numRef>
              <c:f>Diagram!$G$2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33BF-4F8C-9E3A-6E9F430B1DC1}"/>
            </c:ext>
          </c:extLst>
        </c:ser>
        <c:ser>
          <c:idx val="13"/>
          <c:order val="21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Diagram!$F$3</c:f>
              <c:numCache>
                <c:formatCode>General</c:formatCode>
                <c:ptCount val="1"/>
                <c:pt idx="0">
                  <c:v>19.600000000000001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33BF-4F8C-9E3A-6E9F430B1DC1}"/>
            </c:ext>
          </c:extLst>
        </c:ser>
        <c:ser>
          <c:idx val="14"/>
          <c:order val="22"/>
          <c:tx>
            <c:strRef>
              <c:f>Diagram!$E$4</c:f>
              <c:strCache>
                <c:ptCount val="1"/>
                <c:pt idx="0">
                  <c:v>P2+3%Un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6.2564180783157169E-17"/>
                  <c:y val="-1.7259807295548813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General</c:formatCode>
                <c:ptCount val="1"/>
                <c:pt idx="0">
                  <c:v>20.200000000000003</c:v>
                </c:pt>
              </c:numCache>
            </c:numRef>
          </c:xVal>
          <c:yVal>
            <c:numRef>
              <c:f>Diagram!$G$4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33BF-4F8C-9E3A-6E9F430B1DC1}"/>
            </c:ext>
          </c:extLst>
        </c:ser>
        <c:ser>
          <c:idx val="15"/>
          <c:order val="23"/>
          <c:tx>
            <c:strRef>
              <c:f>Diagram!$E$5</c:f>
              <c:strCache>
                <c:ptCount val="1"/>
                <c:pt idx="0">
                  <c:v>P3-3%Un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8.5315777540789523E-4"/>
                  <c:y val="1.882888068605337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General</c:formatCode>
                <c:ptCount val="1"/>
                <c:pt idx="0">
                  <c:v>20.2</c:v>
                </c:pt>
              </c:numCache>
            </c:numRef>
          </c:xVal>
          <c:yVal>
            <c:numRef>
              <c:f>Diagram!$G$5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33BF-4F8C-9E3A-6E9F430B1DC1}"/>
            </c:ext>
          </c:extLst>
        </c:ser>
        <c:ser>
          <c:idx val="16"/>
          <c:order val="24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General</c:formatCode>
                <c:ptCount val="1"/>
                <c:pt idx="0">
                  <c:v>20.8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33BF-4F8C-9E3A-6E9F430B1DC1}"/>
            </c:ext>
          </c:extLst>
        </c:ser>
        <c:ser>
          <c:idx val="17"/>
          <c:order val="25"/>
          <c:tx>
            <c:strRef>
              <c:f>Diagram!$E$7</c:f>
              <c:strCache>
                <c:ptCount val="1"/>
                <c:pt idx="0">
                  <c:v>P3+3%Un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dLbl>
              <c:idx val="0"/>
              <c:layout>
                <c:manualLayout>
                  <c:x val="-5.1189466524473714E-3"/>
                  <c:y val="-2.3536100857566571E-2"/>
                </c:manualLayout>
              </c:layout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BF-4F8C-9E3A-6E9F430B1D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General</c:formatCode>
                <c:ptCount val="1"/>
                <c:pt idx="0">
                  <c:v>21.400000000000002</c:v>
                </c:pt>
              </c:numCache>
            </c:numRef>
          </c:xVal>
          <c:yVal>
            <c:numRef>
              <c:f>Diagram!$G$7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33BF-4F8C-9E3A-6E9F430B1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27776"/>
        <c:axId val="108398464"/>
      </c:scatterChart>
      <c:valAx>
        <c:axId val="87227776"/>
        <c:scaling>
          <c:orientation val="minMax"/>
          <c:max val="22"/>
          <c:min val="18.5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08398464"/>
        <c:crosses val="autoZero"/>
        <c:crossBetween val="midCat"/>
      </c:valAx>
      <c:valAx>
        <c:axId val="10839846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87227776"/>
        <c:crosses val="autoZero"/>
        <c:crossBetween val="midCat"/>
      </c:valAx>
    </c:plotArea>
    <c:legend>
      <c:legendPos val="b"/>
      <c:legendEntry>
        <c:idx val="3"/>
        <c:txPr>
          <a:bodyPr/>
          <a:lstStyle/>
          <a:p>
            <a:pPr>
              <a:defRPr lang="de-DE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</c:legendEntry>
      <c:legendEntry>
        <c:idx val="18"/>
        <c:delete val="1"/>
      </c:legendEntry>
      <c:legendEntry>
        <c:idx val="19"/>
        <c:delete val="1"/>
      </c:legendEntry>
      <c:overlay val="0"/>
    </c:legend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U real (kV)</c:v>
          </c:tx>
          <c:marker>
            <c:symbol val="none"/>
          </c:marker>
          <c:val>
            <c:numRef>
              <c:f>'Protokoll_Q(U)'!$O$14:$O$22</c:f>
              <c:numCache>
                <c:formatCode>0.000</c:formatCode>
                <c:ptCount val="9"/>
                <c:pt idx="0">
                  <c:v>21</c:v>
                </c:pt>
                <c:pt idx="1">
                  <c:v>21</c:v>
                </c:pt>
                <c:pt idx="2">
                  <c:v>20.9</c:v>
                </c:pt>
                <c:pt idx="3">
                  <c:v>20.9</c:v>
                </c:pt>
                <c:pt idx="4">
                  <c:v>20.8</c:v>
                </c:pt>
                <c:pt idx="5">
                  <c:v>20.8</c:v>
                </c:pt>
                <c:pt idx="6">
                  <c:v>20.8</c:v>
                </c:pt>
                <c:pt idx="7">
                  <c:v>20.7</c:v>
                </c:pt>
                <c:pt idx="8">
                  <c:v>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F-45BE-BFDF-789AA04E3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73728"/>
        <c:axId val="111675264"/>
      </c:lineChart>
      <c:catAx>
        <c:axId val="11167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675264"/>
        <c:crosses val="autoZero"/>
        <c:auto val="1"/>
        <c:lblAlgn val="ctr"/>
        <c:lblOffset val="100"/>
        <c:noMultiLvlLbl val="0"/>
      </c:catAx>
      <c:valAx>
        <c:axId val="1116752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11673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U real (kV)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'Protokoll_Q(U)'!$O$25:$O$34</c:f>
              <c:numCache>
                <c:formatCode>0.000</c:formatCode>
                <c:ptCount val="10"/>
                <c:pt idx="0">
                  <c:v>21.2</c:v>
                </c:pt>
                <c:pt idx="1">
                  <c:v>21.15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20.95</c:v>
                </c:pt>
                <c:pt idx="7">
                  <c:v>20.9</c:v>
                </c:pt>
                <c:pt idx="8">
                  <c:v>20.85</c:v>
                </c:pt>
                <c:pt idx="9">
                  <c:v>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5-457D-AF55-192D3E59E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7024"/>
        <c:axId val="40043264"/>
      </c:lineChart>
      <c:catAx>
        <c:axId val="38657024"/>
        <c:scaling>
          <c:orientation val="minMax"/>
        </c:scaling>
        <c:delete val="0"/>
        <c:axPos val="b"/>
        <c:majorTickMark val="out"/>
        <c:minorTickMark val="none"/>
        <c:tickLblPos val="nextTo"/>
        <c:crossAx val="40043264"/>
        <c:crosses val="autoZero"/>
        <c:auto val="1"/>
        <c:lblAlgn val="ctr"/>
        <c:lblOffset val="100"/>
        <c:noMultiLvlLbl val="0"/>
      </c:catAx>
      <c:valAx>
        <c:axId val="4004326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8657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scatterChart>
        <c:scatterStyle val="lineMarker"/>
        <c:varyColors val="0"/>
        <c:ser>
          <c:idx val="10"/>
          <c:order val="0"/>
          <c:spPr>
            <a:ln w="28575"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Diagram!$J$2:$J$6</c:f>
              <c:numCache>
                <c:formatCode>General</c:formatCode>
                <c:ptCount val="5"/>
                <c:pt idx="0">
                  <c:v>18</c:v>
                </c:pt>
                <c:pt idx="1">
                  <c:v>19</c:v>
                </c:pt>
                <c:pt idx="2">
                  <c:v>19.600000000000001</c:v>
                </c:pt>
                <c:pt idx="3">
                  <c:v>20.200000000000003</c:v>
                </c:pt>
                <c:pt idx="4">
                  <c:v>22</c:v>
                </c:pt>
              </c:numCache>
            </c:numRef>
          </c:xVal>
          <c:yVal>
            <c:numRef>
              <c:f>Diagram!$K$2:$K$6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EF-4FEC-AD6C-FFDE1F8754E9}"/>
            </c:ext>
          </c:extLst>
        </c:ser>
        <c:ser>
          <c:idx val="11"/>
          <c:order val="1"/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Diagram!$N$2:$N$6</c:f>
              <c:numCache>
                <c:formatCode>General</c:formatCode>
                <c:ptCount val="5"/>
                <c:pt idx="0">
                  <c:v>18</c:v>
                </c:pt>
                <c:pt idx="1">
                  <c:v>20.2</c:v>
                </c:pt>
                <c:pt idx="2">
                  <c:v>20.8</c:v>
                </c:pt>
                <c:pt idx="3">
                  <c:v>21.400000000000002</c:v>
                </c:pt>
                <c:pt idx="4">
                  <c:v>22</c:v>
                </c:pt>
              </c:numCache>
            </c:numRef>
          </c:xVal>
          <c:yVal>
            <c:numRef>
              <c:f>Diagram!$O$2:$O$6</c:f>
              <c:numCache>
                <c:formatCode>General</c:formatCode>
                <c:ptCount val="5"/>
                <c:pt idx="0">
                  <c:v>-3.3000000000000003</c:v>
                </c:pt>
                <c:pt idx="1">
                  <c:v>-3.3000000000000003</c:v>
                </c:pt>
                <c:pt idx="2">
                  <c:v>0</c:v>
                </c:pt>
                <c:pt idx="3">
                  <c:v>3.3000000000000003</c:v>
                </c:pt>
                <c:pt idx="4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EF-4FEC-AD6C-FFDE1F8754E9}"/>
            </c:ext>
          </c:extLst>
        </c:ser>
        <c:ser>
          <c:idx val="12"/>
          <c:order val="2"/>
          <c:tx>
            <c:strRef>
              <c:f>Diagram!$E$2</c:f>
              <c:strCache>
                <c:ptCount val="1"/>
                <c:pt idx="0">
                  <c:v>P2-3%Un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Diagram!$F$2</c:f>
              <c:numCache>
                <c:formatCode>General</c:formatCode>
                <c:ptCount val="1"/>
                <c:pt idx="0">
                  <c:v>19</c:v>
                </c:pt>
              </c:numCache>
            </c:numRef>
          </c:xVal>
          <c:yVal>
            <c:numRef>
              <c:f>Diagram!$G$2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5EF-4FEC-AD6C-FFDE1F8754E9}"/>
            </c:ext>
          </c:extLst>
        </c:ser>
        <c:ser>
          <c:idx val="13"/>
          <c:order val="3"/>
          <c:tx>
            <c:strRef>
              <c:f>Diagram!$E$3</c:f>
              <c:strCache>
                <c:ptCount val="1"/>
                <c:pt idx="0">
                  <c:v>P2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trendlineType val="linear"/>
            <c:dispRSqr val="0"/>
            <c:dispEq val="0"/>
          </c:trendline>
          <c:xVal>
            <c:numRef>
              <c:f>Diagram!$F$3</c:f>
              <c:numCache>
                <c:formatCode>General</c:formatCode>
                <c:ptCount val="1"/>
                <c:pt idx="0">
                  <c:v>19.600000000000001</c:v>
                </c:pt>
              </c:numCache>
            </c:numRef>
          </c:xVal>
          <c:yVal>
            <c:numRef>
              <c:f>Diagram!$G$3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5EF-4FEC-AD6C-FFDE1F8754E9}"/>
            </c:ext>
          </c:extLst>
        </c:ser>
        <c:ser>
          <c:idx val="14"/>
          <c:order val="4"/>
          <c:tx>
            <c:strRef>
              <c:f>Diagram!$E$4</c:f>
              <c:strCache>
                <c:ptCount val="1"/>
                <c:pt idx="0">
                  <c:v>P2+3%Un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Diagram!$F$4</c:f>
              <c:numCache>
                <c:formatCode>General</c:formatCode>
                <c:ptCount val="1"/>
                <c:pt idx="0">
                  <c:v>20.200000000000003</c:v>
                </c:pt>
              </c:numCache>
            </c:numRef>
          </c:xVal>
          <c:yVal>
            <c:numRef>
              <c:f>Diagram!$G$4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5EF-4FEC-AD6C-FFDE1F8754E9}"/>
            </c:ext>
          </c:extLst>
        </c:ser>
        <c:ser>
          <c:idx val="15"/>
          <c:order val="5"/>
          <c:tx>
            <c:strRef>
              <c:f>Diagram!$E$5</c:f>
              <c:strCache>
                <c:ptCount val="1"/>
                <c:pt idx="0">
                  <c:v>P3-3%Un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Diagram!$F$5</c:f>
              <c:numCache>
                <c:formatCode>General</c:formatCode>
                <c:ptCount val="1"/>
                <c:pt idx="0">
                  <c:v>20.2</c:v>
                </c:pt>
              </c:numCache>
            </c:numRef>
          </c:xVal>
          <c:yVal>
            <c:numRef>
              <c:f>Diagram!$G$5</c:f>
              <c:numCache>
                <c:formatCode>General</c:formatCode>
                <c:ptCount val="1"/>
                <c:pt idx="0">
                  <c:v>-3.3000000000000003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5EF-4FEC-AD6C-FFDE1F8754E9}"/>
            </c:ext>
          </c:extLst>
        </c:ser>
        <c:ser>
          <c:idx val="16"/>
          <c:order val="6"/>
          <c:tx>
            <c:strRef>
              <c:f>Diagram!$E$6</c:f>
              <c:strCache>
                <c:ptCount val="1"/>
                <c:pt idx="0">
                  <c:v>P3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Diagram!$F$6</c:f>
              <c:numCache>
                <c:formatCode>General</c:formatCode>
                <c:ptCount val="1"/>
                <c:pt idx="0">
                  <c:v>20.8</c:v>
                </c:pt>
              </c:numCache>
            </c:numRef>
          </c:xVal>
          <c:yVal>
            <c:numRef>
              <c:f>Diagram!$G$6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5EF-4FEC-AD6C-FFDE1F8754E9}"/>
            </c:ext>
          </c:extLst>
        </c:ser>
        <c:ser>
          <c:idx val="17"/>
          <c:order val="7"/>
          <c:tx>
            <c:strRef>
              <c:f>Diagram!$E$7</c:f>
              <c:strCache>
                <c:ptCount val="1"/>
                <c:pt idx="0">
                  <c:v>P3+3%Un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Diagram!$F$7</c:f>
              <c:numCache>
                <c:formatCode>General</c:formatCode>
                <c:ptCount val="1"/>
                <c:pt idx="0">
                  <c:v>21.400000000000002</c:v>
                </c:pt>
              </c:numCache>
            </c:numRef>
          </c:xVal>
          <c:yVal>
            <c:numRef>
              <c:f>Diagram!$G$7</c:f>
              <c:numCache>
                <c:formatCode>General</c:formatCode>
                <c:ptCount val="1"/>
                <c:pt idx="0">
                  <c:v>3.3000000000000003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5EF-4FEC-AD6C-FFDE1F875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04640"/>
        <c:axId val="42306560"/>
      </c:scatterChart>
      <c:valAx>
        <c:axId val="42304640"/>
        <c:scaling>
          <c:orientation val="minMax"/>
          <c:max val="22"/>
          <c:min val="18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Spannung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306560"/>
        <c:crosses val="autoZero"/>
        <c:crossBetween val="midCat"/>
      </c:valAx>
      <c:valAx>
        <c:axId val="4230656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Blindleistung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304640"/>
        <c:crosses val="autoZero"/>
        <c:crossBetween val="midCat"/>
      </c:valAx>
    </c:plotArea>
    <c:legend>
      <c:legendPos val="r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87763</xdr:colOff>
      <xdr:row>38</xdr:row>
      <xdr:rowOff>179292</xdr:rowOff>
    </xdr:from>
    <xdr:to>
      <xdr:col>51</xdr:col>
      <xdr:colOff>260945</xdr:colOff>
      <xdr:row>59</xdr:row>
      <xdr:rowOff>206827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43146</xdr:colOff>
      <xdr:row>12</xdr:row>
      <xdr:rowOff>1</xdr:rowOff>
    </xdr:from>
    <xdr:to>
      <xdr:col>53</xdr:col>
      <xdr:colOff>206752</xdr:colOff>
      <xdr:row>22</xdr:row>
      <xdr:rowOff>53789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43</xdr:col>
      <xdr:colOff>44426</xdr:colOff>
      <xdr:row>23</xdr:row>
      <xdr:rowOff>80682</xdr:rowOff>
    </xdr:from>
    <xdr:to>
      <xdr:col>53</xdr:col>
      <xdr:colOff>261021</xdr:colOff>
      <xdr:row>35</xdr:row>
      <xdr:rowOff>8964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12294</xdr:colOff>
      <xdr:row>2</xdr:row>
      <xdr:rowOff>116539</xdr:rowOff>
    </xdr:from>
    <xdr:to>
      <xdr:col>46</xdr:col>
      <xdr:colOff>92094</xdr:colOff>
      <xdr:row>7</xdr:row>
      <xdr:rowOff>69221</xdr:rowOff>
    </xdr:to>
    <xdr:grpSp>
      <xdr:nvGrpSpPr>
        <xdr:cNvPr id="30" name="Gruppier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13372034" y="603428"/>
          <a:ext cx="1362336" cy="1128339"/>
          <a:chOff x="5371952" y="2398326"/>
          <a:chExt cx="1394608" cy="1346725"/>
        </a:xfrm>
      </xdr:grpSpPr>
      <xdr:sp macro="" textlink="">
        <xdr:nvSpPr>
          <xdr:cNvPr id="31" name="Rechteck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5860647" y="3448477"/>
            <a:ext cx="75901" cy="62569"/>
          </a:xfrm>
          <a:prstGeom prst="rect">
            <a:avLst/>
          </a:prstGeom>
          <a:pattFill prst="wdUpDiag">
            <a:fgClr>
              <a:srgbClr val="00B050"/>
            </a:fgClr>
            <a:bgClr>
              <a:schemeClr val="bg1"/>
            </a:bgClr>
          </a:pattFill>
          <a:ln w="12700">
            <a:solidFill>
              <a:srgbClr val="0091BB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>
              <a:solidFill>
                <a:srgbClr val="000000"/>
              </a:solidFill>
            </a:endParaRPr>
          </a:p>
        </xdr:txBody>
      </xdr:sp>
      <xdr:cxnSp macro="">
        <xdr:nvCxnSpPr>
          <xdr:cNvPr id="32" name="Gerade Verbindung mit Pfeil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>
            <a:off x="5371952" y="3521413"/>
            <a:ext cx="1087874" cy="0"/>
          </a:xfrm>
          <a:prstGeom prst="straightConnector1">
            <a:avLst/>
          </a:prstGeom>
          <a:ln w="15875"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Gerade Verbindung mit Pfeil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flipV="1">
            <a:off x="5882005" y="2582529"/>
            <a:ext cx="0" cy="949504"/>
          </a:xfrm>
          <a:prstGeom prst="straightConnector1">
            <a:avLst/>
          </a:prstGeom>
          <a:ln w="15875">
            <a:solidFill>
              <a:srgbClr val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feld 40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5685063" y="2398326"/>
            <a:ext cx="348669" cy="249559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800"/>
              <a:t>P</a:t>
            </a:r>
          </a:p>
        </xdr:txBody>
      </xdr:sp>
      <xdr:sp macro="" textlink="">
        <xdr:nvSpPr>
          <xdr:cNvPr id="35" name="Textfeld 41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6417891" y="3418320"/>
            <a:ext cx="348669" cy="249559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800"/>
              <a:t>Q</a:t>
            </a:r>
          </a:p>
        </xdr:txBody>
      </xdr:sp>
      <xdr:sp macro="" textlink="">
        <xdr:nvSpPr>
          <xdr:cNvPr id="36" name="Textfeld 42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5860647" y="2546540"/>
            <a:ext cx="473983" cy="299137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P</a:t>
            </a:r>
            <a:r>
              <a:rPr lang="de-DE" sz="500" baseline="-25000"/>
              <a:t>Amax</a:t>
            </a:r>
          </a:p>
        </xdr:txBody>
      </xdr:sp>
      <xdr:sp macro="" textlink="">
        <xdr:nvSpPr>
          <xdr:cNvPr id="37" name="Freihandform 13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5547502" y="2824991"/>
            <a:ext cx="660336" cy="625500"/>
          </a:xfrm>
          <a:custGeom>
            <a:avLst/>
            <a:gdLst>
              <a:gd name="connsiteX0" fmla="*/ 0 w 924560"/>
              <a:gd name="connsiteY0" fmla="*/ 0 h 970280"/>
              <a:gd name="connsiteX1" fmla="*/ 924560 w 924560"/>
              <a:gd name="connsiteY1" fmla="*/ 0 h 970280"/>
              <a:gd name="connsiteX2" fmla="*/ 924560 w 924560"/>
              <a:gd name="connsiteY2" fmla="*/ 843280 h 970280"/>
              <a:gd name="connsiteX3" fmla="*/ 462280 w 924560"/>
              <a:gd name="connsiteY3" fmla="*/ 970280 h 970280"/>
              <a:gd name="connsiteX4" fmla="*/ 45720 w 924560"/>
              <a:gd name="connsiteY4" fmla="*/ 868680 h 970280"/>
              <a:gd name="connsiteX5" fmla="*/ 0 w 924560"/>
              <a:gd name="connsiteY5" fmla="*/ 0 h 970280"/>
              <a:gd name="connsiteX0" fmla="*/ 0 w 924560"/>
              <a:gd name="connsiteY0" fmla="*/ 0 h 970280"/>
              <a:gd name="connsiteX1" fmla="*/ 924560 w 924560"/>
              <a:gd name="connsiteY1" fmla="*/ 0 h 970280"/>
              <a:gd name="connsiteX2" fmla="*/ 924560 w 924560"/>
              <a:gd name="connsiteY2" fmla="*/ 843280 h 970280"/>
              <a:gd name="connsiteX3" fmla="*/ 462280 w 924560"/>
              <a:gd name="connsiteY3" fmla="*/ 970280 h 970280"/>
              <a:gd name="connsiteX4" fmla="*/ 5080 w 924560"/>
              <a:gd name="connsiteY4" fmla="*/ 843280 h 970280"/>
              <a:gd name="connsiteX5" fmla="*/ 0 w 924560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27929 w 927929"/>
              <a:gd name="connsiteY2" fmla="*/ 843280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465649 w 927929"/>
              <a:gd name="connsiteY3" fmla="*/ 970280 h 970280"/>
              <a:gd name="connsiteX4" fmla="*/ 285 w 927929"/>
              <a:gd name="connsiteY4" fmla="*/ 775244 h 970280"/>
              <a:gd name="connsiteX5" fmla="*/ 3369 w 927929"/>
              <a:gd name="connsiteY5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642823 w 927929"/>
              <a:gd name="connsiteY3" fmla="*/ 892586 h 970280"/>
              <a:gd name="connsiteX4" fmla="*/ 465649 w 927929"/>
              <a:gd name="connsiteY4" fmla="*/ 970280 h 970280"/>
              <a:gd name="connsiteX5" fmla="*/ 285 w 927929"/>
              <a:gd name="connsiteY5" fmla="*/ 775244 h 970280"/>
              <a:gd name="connsiteX6" fmla="*/ 3369 w 927929"/>
              <a:gd name="connsiteY6" fmla="*/ 0 h 970280"/>
              <a:gd name="connsiteX0" fmla="*/ 3369 w 927929"/>
              <a:gd name="connsiteY0" fmla="*/ 0 h 970280"/>
              <a:gd name="connsiteX1" fmla="*/ 927929 w 927929"/>
              <a:gd name="connsiteY1" fmla="*/ 0 h 970280"/>
              <a:gd name="connsiteX2" fmla="*/ 919765 w 927929"/>
              <a:gd name="connsiteY2" fmla="*/ 769802 h 970280"/>
              <a:gd name="connsiteX3" fmla="*/ 672759 w 927929"/>
              <a:gd name="connsiteY3" fmla="*/ 881700 h 970280"/>
              <a:gd name="connsiteX4" fmla="*/ 465649 w 927929"/>
              <a:gd name="connsiteY4" fmla="*/ 970280 h 970280"/>
              <a:gd name="connsiteX5" fmla="*/ 285 w 927929"/>
              <a:gd name="connsiteY5" fmla="*/ 775244 h 970280"/>
              <a:gd name="connsiteX6" fmla="*/ 3369 w 927929"/>
              <a:gd name="connsiteY6" fmla="*/ 0 h 970280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8637"/>
              <a:gd name="connsiteX1" fmla="*/ 927929 w 927929"/>
              <a:gd name="connsiteY1" fmla="*/ 0 h 888637"/>
              <a:gd name="connsiteX2" fmla="*/ 919765 w 927929"/>
              <a:gd name="connsiteY2" fmla="*/ 769802 h 888637"/>
              <a:gd name="connsiteX3" fmla="*/ 672759 w 927929"/>
              <a:gd name="connsiteY3" fmla="*/ 881700 h 888637"/>
              <a:gd name="connsiteX4" fmla="*/ 264263 w 927929"/>
              <a:gd name="connsiteY4" fmla="*/ 888637 h 888637"/>
              <a:gd name="connsiteX5" fmla="*/ 285 w 927929"/>
              <a:gd name="connsiteY5" fmla="*/ 775244 h 888637"/>
              <a:gd name="connsiteX6" fmla="*/ 3369 w 927929"/>
              <a:gd name="connsiteY6" fmla="*/ 0 h 888637"/>
              <a:gd name="connsiteX0" fmla="*/ 3369 w 927929"/>
              <a:gd name="connsiteY0" fmla="*/ 0 h 881700"/>
              <a:gd name="connsiteX1" fmla="*/ 927929 w 927929"/>
              <a:gd name="connsiteY1" fmla="*/ 0 h 881700"/>
              <a:gd name="connsiteX2" fmla="*/ 919765 w 927929"/>
              <a:gd name="connsiteY2" fmla="*/ 769802 h 881700"/>
              <a:gd name="connsiteX3" fmla="*/ 672759 w 927929"/>
              <a:gd name="connsiteY3" fmla="*/ 881700 h 881700"/>
              <a:gd name="connsiteX4" fmla="*/ 283313 w 927929"/>
              <a:gd name="connsiteY4" fmla="*/ 872308 h 881700"/>
              <a:gd name="connsiteX5" fmla="*/ 285 w 927929"/>
              <a:gd name="connsiteY5" fmla="*/ 775244 h 881700"/>
              <a:gd name="connsiteX6" fmla="*/ 3369 w 927929"/>
              <a:gd name="connsiteY6" fmla="*/ 0 h 881700"/>
              <a:gd name="connsiteX0" fmla="*/ 3369 w 927929"/>
              <a:gd name="connsiteY0" fmla="*/ 0 h 873536"/>
              <a:gd name="connsiteX1" fmla="*/ 927929 w 927929"/>
              <a:gd name="connsiteY1" fmla="*/ 0 h 873536"/>
              <a:gd name="connsiteX2" fmla="*/ 919765 w 927929"/>
              <a:gd name="connsiteY2" fmla="*/ 769802 h 873536"/>
              <a:gd name="connsiteX3" fmla="*/ 621052 w 927929"/>
              <a:gd name="connsiteY3" fmla="*/ 873536 h 873536"/>
              <a:gd name="connsiteX4" fmla="*/ 283313 w 927929"/>
              <a:gd name="connsiteY4" fmla="*/ 872308 h 873536"/>
              <a:gd name="connsiteX5" fmla="*/ 285 w 927929"/>
              <a:gd name="connsiteY5" fmla="*/ 775244 h 873536"/>
              <a:gd name="connsiteX6" fmla="*/ 3369 w 927929"/>
              <a:gd name="connsiteY6" fmla="*/ 0 h 873536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283313 w 927929"/>
              <a:gd name="connsiteY4" fmla="*/ 872308 h 878978"/>
              <a:gd name="connsiteX5" fmla="*/ 285 w 927929"/>
              <a:gd name="connsiteY5" fmla="*/ 775244 h 878978"/>
              <a:gd name="connsiteX6" fmla="*/ 3369 w 927929"/>
              <a:gd name="connsiteY6" fmla="*/ 0 h 878978"/>
              <a:gd name="connsiteX0" fmla="*/ 3369 w 927929"/>
              <a:gd name="connsiteY0" fmla="*/ 0 h 878978"/>
              <a:gd name="connsiteX1" fmla="*/ 927929 w 927929"/>
              <a:gd name="connsiteY1" fmla="*/ 0 h 878978"/>
              <a:gd name="connsiteX2" fmla="*/ 919765 w 927929"/>
              <a:gd name="connsiteY2" fmla="*/ 769802 h 878978"/>
              <a:gd name="connsiteX3" fmla="*/ 634659 w 927929"/>
              <a:gd name="connsiteY3" fmla="*/ 878978 h 878978"/>
              <a:gd name="connsiteX4" fmla="*/ 321413 w 927929"/>
              <a:gd name="connsiteY4" fmla="*/ 874213 h 878978"/>
              <a:gd name="connsiteX5" fmla="*/ 285 w 927929"/>
              <a:gd name="connsiteY5" fmla="*/ 775244 h 878978"/>
              <a:gd name="connsiteX6" fmla="*/ 3369 w 927929"/>
              <a:gd name="connsiteY6" fmla="*/ 0 h 8789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927929" h="878978">
                <a:moveTo>
                  <a:pt x="3369" y="0"/>
                </a:moveTo>
                <a:lnTo>
                  <a:pt x="927929" y="0"/>
                </a:lnTo>
                <a:cubicBezTo>
                  <a:pt x="925208" y="256601"/>
                  <a:pt x="922486" y="513201"/>
                  <a:pt x="919765" y="769802"/>
                </a:cubicBezTo>
                <a:lnTo>
                  <a:pt x="634659" y="878978"/>
                </a:lnTo>
                <a:lnTo>
                  <a:pt x="321413" y="874213"/>
                </a:lnTo>
                <a:cubicBezTo>
                  <a:pt x="258820" y="864537"/>
                  <a:pt x="160849" y="836626"/>
                  <a:pt x="285" y="775244"/>
                </a:cubicBezTo>
                <a:cubicBezTo>
                  <a:pt x="-1408" y="494151"/>
                  <a:pt x="5062" y="281093"/>
                  <a:pt x="3369" y="0"/>
                </a:cubicBezTo>
                <a:close/>
              </a:path>
            </a:pathLst>
          </a:custGeom>
          <a:solidFill>
            <a:srgbClr val="0091BB">
              <a:alpha val="30196"/>
            </a:srgbClr>
          </a:solidFill>
          <a:ln w="19050">
            <a:solidFill>
              <a:srgbClr val="0091BB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de-DE">
              <a:solidFill>
                <a:srgbClr val="000000"/>
              </a:solidFill>
            </a:endParaRPr>
          </a:p>
        </xdr:txBody>
      </xdr:sp>
      <xdr:cxnSp macro="">
        <xdr:nvCxnSpPr>
          <xdr:cNvPr id="38" name="Gerade Verbindung mit Pfeil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CxnSpPr/>
        </xdr:nvCxnSpPr>
        <xdr:spPr>
          <a:xfrm>
            <a:off x="5371952" y="3377555"/>
            <a:ext cx="1010000" cy="0"/>
          </a:xfrm>
          <a:prstGeom prst="straightConnector1">
            <a:avLst/>
          </a:prstGeom>
          <a:ln w="9525">
            <a:solidFill>
              <a:srgbClr val="000000"/>
            </a:solidFill>
            <a:prstDash val="dash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9" name="Textfeld 45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828524" y="3103877"/>
            <a:ext cx="631301" cy="343248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600"/>
              <a:t>0,2 P</a:t>
            </a:r>
            <a:r>
              <a:rPr lang="de-DE" sz="600" baseline="-25000"/>
              <a:t>Amax</a:t>
            </a:r>
          </a:p>
        </xdr:txBody>
      </xdr:sp>
      <xdr:cxnSp macro="">
        <xdr:nvCxnSpPr>
          <xdr:cNvPr id="40" name="Gerade Verbindung mit Pfeil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 flipV="1">
            <a:off x="6209845" y="3497490"/>
            <a:ext cx="0" cy="57841"/>
          </a:xfrm>
          <a:prstGeom prst="straightConnector1">
            <a:avLst/>
          </a:prstGeom>
          <a:ln w="9525">
            <a:solidFill>
              <a:srgbClr val="000000"/>
            </a:solidFill>
            <a:prstDash val="solid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feld 47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36864" y="3460373"/>
            <a:ext cx="595943" cy="277862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Q</a:t>
            </a:r>
            <a:r>
              <a:rPr lang="de-DE" sz="500" baseline="-25000"/>
              <a:t>max.</a:t>
            </a:r>
            <a:r>
              <a:rPr lang="de-DE" sz="500"/>
              <a:t>(ind.)</a:t>
            </a:r>
          </a:p>
        </xdr:txBody>
      </xdr:sp>
      <xdr:cxnSp macro="">
        <xdr:nvCxnSpPr>
          <xdr:cNvPr id="42" name="Gerade Verbindung mit Pfeil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CxnSpPr/>
        </xdr:nvCxnSpPr>
        <xdr:spPr>
          <a:xfrm flipV="1">
            <a:off x="5555522" y="3497490"/>
            <a:ext cx="0" cy="57841"/>
          </a:xfrm>
          <a:prstGeom prst="straightConnector1">
            <a:avLst/>
          </a:prstGeom>
          <a:ln w="9525">
            <a:solidFill>
              <a:srgbClr val="000000"/>
            </a:solidFill>
            <a:prstDash val="solid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3" name="Textfeld 49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5382541" y="3460359"/>
            <a:ext cx="619259" cy="284692"/>
          </a:xfrm>
          <a:prstGeom prst="rect">
            <a:avLst/>
          </a:prstGeom>
          <a:noFill/>
          <a:ln w="12700">
            <a:noFill/>
          </a:ln>
          <a:extLst>
            <a:ext uri="{91240B29-F687-4F45-9708-019B960494DF}">
              <a14:hiddenLine xmlns:a14="http://schemas.microsoft.com/office/drawing/2010/main" w="12700">
                <a:solidFill>
                  <a:schemeClr val="tx1"/>
                </a:solidFill>
              </a14:hiddenLine>
            </a:ext>
          </a:extLst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500"/>
              </a:lnSpc>
              <a:spcBef>
                <a:spcPts val="0"/>
              </a:spcBef>
              <a:spcAft>
                <a:spcPts val="0"/>
              </a:spcAft>
            </a:pPr>
            <a:r>
              <a:rPr lang="de-DE" sz="500"/>
              <a:t>Q</a:t>
            </a:r>
            <a:r>
              <a:rPr lang="de-DE" sz="500" baseline="-25000"/>
              <a:t>max.</a:t>
            </a:r>
            <a:r>
              <a:rPr lang="de-DE" sz="500"/>
              <a:t>(kap.)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12</xdr:row>
          <xdr:rowOff>116378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8313</xdr:colOff>
          <xdr:row>12</xdr:row>
          <xdr:rowOff>116378</xdr:rowOff>
        </xdr:from>
        <xdr:to>
          <xdr:col>20</xdr:col>
          <xdr:colOff>8313</xdr:colOff>
          <xdr:row>13</xdr:row>
          <xdr:rowOff>0</xdr:rowOff>
        </xdr:to>
        <xdr:sp macro="" textlink="">
          <xdr:nvSpPr>
            <xdr:cNvPr id="8226" name="Check Box 34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  <a:ext uri="{FF2B5EF4-FFF2-40B4-BE49-F238E27FC236}">
                  <a16:creationId xmlns:a16="http://schemas.microsoft.com/office/drawing/2014/main" id="{00000000-0008-0000-0000-00005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  <a:ext uri="{FF2B5EF4-FFF2-40B4-BE49-F238E27FC236}">
                  <a16:creationId xmlns:a16="http://schemas.microsoft.com/office/drawing/2014/main" id="{00000000-0008-0000-0000-00005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274320</xdr:colOff>
          <xdr:row>12</xdr:row>
          <xdr:rowOff>116378</xdr:rowOff>
        </xdr:from>
        <xdr:to>
          <xdr:col>17</xdr:col>
          <xdr:colOff>274320</xdr:colOff>
          <xdr:row>13</xdr:row>
          <xdr:rowOff>0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28574</xdr:rowOff>
    </xdr:from>
    <xdr:to>
      <xdr:col>13</xdr:col>
      <xdr:colOff>761999</xdr:colOff>
      <xdr:row>32</xdr:row>
      <xdr:rowOff>152399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ck, Carsten" id="{D0DF17C3-BFC2-4CDC-9465-E6AC8C1E3293}" userId="S::C3906@eon.com::993ca637-6628-4172-9810-d53b94c9f72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3-04-24T13:46:16.36" personId="{D0DF17C3-BFC2-4CDC-9465-E6AC8C1E3293}" id="{EA410656-3DDF-462F-97A3-D53112B2E9AC}">
    <text>Bei einem klassischem Einspeiser (keine Mischanlage) mit PAV,E-Leistungs-überwachung ist statt Pinst die vertragliche Leistung PAV,E anzugeben</text>
  </threadedComment>
  <threadedComment ref="A8" dT="2023-04-24T14:17:05.53" personId="{D0DF17C3-BFC2-4CDC-9465-E6AC8C1E3293}" id="{BAF9A833-61EB-4DE9-AEAD-8FA6D1AC0DF7}">
    <text>sofern Qmax auch bei Pmom &lt; 20% Pbinst bereit gestellt werden kann und der Test bei Pmom &lt; 20% Pbinst stattfindet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microsoft.com/office/2017/10/relationships/threadedComment" Target="../threadedComments/threadedComment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D68"/>
  <sheetViews>
    <sheetView tabSelected="1" topLeftCell="A38" zoomScale="70" zoomScaleNormal="70" zoomScaleSheetLayoutView="85" zoomScalePageLayoutView="25" workbookViewId="0">
      <selection activeCell="AC7" sqref="AC7:AJ7"/>
    </sheetView>
  </sheetViews>
  <sheetFormatPr baseColWidth="10" defaultColWidth="11.5546875" defaultRowHeight="20.95" customHeight="1" x14ac:dyDescent="0.3"/>
  <cols>
    <col min="1" max="11" width="4.33203125" customWidth="1"/>
    <col min="12" max="12" width="2.33203125" customWidth="1"/>
    <col min="13" max="15" width="4.33203125" customWidth="1"/>
    <col min="16" max="16" width="5.5546875" customWidth="1"/>
    <col min="17" max="40" width="4.33203125" customWidth="1"/>
    <col min="41" max="41" width="3.5546875" customWidth="1"/>
    <col min="42" max="67" width="4.33203125" customWidth="1"/>
  </cols>
  <sheetData>
    <row r="1" spans="1:56" ht="20.95" customHeight="1" x14ac:dyDescent="0.3">
      <c r="A1" s="4" t="s">
        <v>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P1" s="5"/>
      <c r="AQ1" s="5"/>
      <c r="AR1" s="5"/>
      <c r="AS1" s="5"/>
      <c r="AT1" s="5"/>
      <c r="AU1" s="5" t="s">
        <v>107</v>
      </c>
      <c r="AV1" s="5"/>
      <c r="AW1" s="5"/>
      <c r="AX1" s="5"/>
      <c r="AY1" s="5"/>
      <c r="AZ1" s="5"/>
    </row>
    <row r="2" spans="1:56" ht="18" customHeight="1" x14ac:dyDescent="0.3">
      <c r="A2" s="6" t="s">
        <v>66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6" ht="10.15" customHeigh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6" s="8" customFormat="1" ht="20.95" customHeight="1" x14ac:dyDescent="0.3">
      <c r="A4" s="7" t="s">
        <v>3</v>
      </c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6" s="8" customFormat="1" ht="20.95" customHeight="1" x14ac:dyDescent="0.3">
      <c r="A5" s="80" t="s">
        <v>9</v>
      </c>
      <c r="B5" s="81"/>
      <c r="C5" s="81"/>
      <c r="D5" s="82"/>
      <c r="E5" s="83" t="s">
        <v>18</v>
      </c>
      <c r="F5" s="84"/>
      <c r="G5" s="84"/>
      <c r="H5" s="84"/>
      <c r="I5" s="84"/>
      <c r="J5" s="84"/>
      <c r="K5" s="84"/>
      <c r="L5" s="85"/>
      <c r="M5" s="80" t="s">
        <v>10</v>
      </c>
      <c r="N5" s="81"/>
      <c r="O5" s="81"/>
      <c r="P5" s="82"/>
      <c r="Q5" s="83" t="s">
        <v>19</v>
      </c>
      <c r="R5" s="84"/>
      <c r="S5" s="84"/>
      <c r="T5" s="84"/>
      <c r="U5" s="84"/>
      <c r="V5" s="84"/>
      <c r="W5" s="84"/>
      <c r="X5" s="85"/>
      <c r="Y5" s="80" t="s">
        <v>105</v>
      </c>
      <c r="Z5" s="81"/>
      <c r="AA5" s="81"/>
      <c r="AB5" s="82"/>
      <c r="AC5" s="86">
        <v>123456</v>
      </c>
      <c r="AD5" s="87"/>
      <c r="AE5" s="87"/>
      <c r="AF5" s="87"/>
      <c r="AG5" s="87"/>
      <c r="AH5" s="87"/>
      <c r="AI5" s="87"/>
      <c r="AJ5" s="88"/>
      <c r="AK5" s="5"/>
      <c r="AL5" s="9"/>
      <c r="AM5" s="5"/>
      <c r="AN5" s="5" t="s">
        <v>75</v>
      </c>
      <c r="AO5" s="9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6" s="8" customFormat="1" ht="20.95" customHeight="1" x14ac:dyDescent="0.3">
      <c r="A6" s="80" t="s">
        <v>106</v>
      </c>
      <c r="B6" s="81"/>
      <c r="C6" s="81"/>
      <c r="D6" s="82"/>
      <c r="E6" s="83" t="s">
        <v>23</v>
      </c>
      <c r="F6" s="84"/>
      <c r="G6" s="84"/>
      <c r="H6" s="84"/>
      <c r="I6" s="84"/>
      <c r="J6" s="84"/>
      <c r="K6" s="84"/>
      <c r="L6" s="85"/>
      <c r="M6" s="80" t="s">
        <v>11</v>
      </c>
      <c r="N6" s="81"/>
      <c r="O6" s="81"/>
      <c r="P6" s="82"/>
      <c r="Q6" s="83" t="s">
        <v>100</v>
      </c>
      <c r="R6" s="84"/>
      <c r="S6" s="84"/>
      <c r="T6" s="84"/>
      <c r="U6" s="84"/>
      <c r="V6" s="84"/>
      <c r="W6" s="84"/>
      <c r="X6" s="85"/>
      <c r="Y6" s="80" t="s">
        <v>20</v>
      </c>
      <c r="Z6" s="81"/>
      <c r="AA6" s="81"/>
      <c r="AB6" s="82"/>
      <c r="AC6" s="89" t="s">
        <v>73</v>
      </c>
      <c r="AD6" s="90"/>
      <c r="AE6" s="90"/>
      <c r="AF6" s="90"/>
      <c r="AG6" s="90"/>
      <c r="AH6" s="90"/>
      <c r="AI6" s="90"/>
      <c r="AJ6" s="91"/>
      <c r="AK6" s="5"/>
      <c r="AL6" s="9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6" s="8" customFormat="1" ht="20.95" customHeight="1" x14ac:dyDescent="0.3">
      <c r="A7" s="80" t="s">
        <v>5</v>
      </c>
      <c r="B7" s="81"/>
      <c r="C7" s="81"/>
      <c r="D7" s="82"/>
      <c r="E7" s="83" t="s">
        <v>13</v>
      </c>
      <c r="F7" s="84"/>
      <c r="G7" s="84"/>
      <c r="H7" s="84"/>
      <c r="I7" s="84"/>
      <c r="J7" s="84"/>
      <c r="K7" s="84"/>
      <c r="L7" s="85"/>
      <c r="M7" s="80" t="s">
        <v>78</v>
      </c>
      <c r="N7" s="81"/>
      <c r="O7" s="81"/>
      <c r="P7" s="82"/>
      <c r="Q7" s="92">
        <v>10</v>
      </c>
      <c r="R7" s="93"/>
      <c r="S7" s="93"/>
      <c r="T7" s="93"/>
      <c r="U7" s="93"/>
      <c r="V7" s="93"/>
      <c r="W7" s="3" t="s">
        <v>0</v>
      </c>
      <c r="X7" s="2"/>
      <c r="Y7" s="80" t="s">
        <v>70</v>
      </c>
      <c r="Z7" s="81"/>
      <c r="AA7" s="81"/>
      <c r="AB7" s="82"/>
      <c r="AC7" s="83" t="s">
        <v>69</v>
      </c>
      <c r="AD7" s="84"/>
      <c r="AE7" s="84"/>
      <c r="AF7" s="84"/>
      <c r="AG7" s="84"/>
      <c r="AH7" s="84"/>
      <c r="AI7" s="84"/>
      <c r="AJ7" s="85"/>
      <c r="AK7" s="5"/>
      <c r="AL7" s="9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6" ht="18" customHeight="1" x14ac:dyDescent="0.35">
      <c r="A8" s="36" t="s">
        <v>111</v>
      </c>
      <c r="B8" s="36"/>
      <c r="C8" s="36"/>
      <c r="D8" s="36"/>
      <c r="E8" s="36"/>
      <c r="F8" s="36"/>
      <c r="G8" s="37" t="s">
        <v>110</v>
      </c>
      <c r="H8" s="37"/>
      <c r="I8" s="37"/>
      <c r="J8" s="37"/>
      <c r="K8" s="37"/>
      <c r="L8" s="37"/>
      <c r="M8" s="80" t="s">
        <v>80</v>
      </c>
      <c r="N8" s="81"/>
      <c r="O8" s="81"/>
      <c r="P8" s="82"/>
      <c r="Q8" s="92">
        <v>10</v>
      </c>
      <c r="R8" s="93"/>
      <c r="S8" s="93"/>
      <c r="T8" s="93"/>
      <c r="U8" s="93"/>
      <c r="V8" s="93"/>
      <c r="W8" s="3" t="s">
        <v>79</v>
      </c>
      <c r="X8" s="2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6" ht="12.6" customHeight="1" x14ac:dyDescent="0.3">
      <c r="A9" s="10"/>
      <c r="B9" s="10"/>
      <c r="C9" s="11"/>
      <c r="D9" s="11"/>
      <c r="E9" s="11"/>
      <c r="F9" s="11"/>
      <c r="G9" s="11"/>
      <c r="H9" s="11"/>
      <c r="I9" s="11"/>
      <c r="J9" s="5"/>
      <c r="K9" s="12"/>
      <c r="L9" s="12"/>
      <c r="M9" s="11"/>
      <c r="N9" s="5"/>
      <c r="O9" s="5"/>
      <c r="P9" s="5"/>
      <c r="Q9" s="11"/>
      <c r="R9" s="11"/>
      <c r="S9" s="11"/>
      <c r="T9" s="11"/>
      <c r="U9" s="11"/>
      <c r="V9" s="5"/>
      <c r="W9" s="13"/>
      <c r="X9" s="13"/>
      <c r="Y9" s="13"/>
      <c r="Z9" s="5"/>
      <c r="AA9" s="12"/>
      <c r="AB9" s="12"/>
      <c r="AC9" s="11"/>
      <c r="AD9" s="11"/>
      <c r="AE9" s="11"/>
      <c r="AF9" s="11"/>
      <c r="AG9" s="11"/>
      <c r="AH9" s="11"/>
      <c r="AI9" s="11"/>
      <c r="AJ9" s="11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6" ht="20.95" customHeight="1" x14ac:dyDescent="0.3">
      <c r="A10" s="10" t="s">
        <v>112</v>
      </c>
      <c r="B10" s="10"/>
      <c r="C10" s="5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14"/>
      <c r="BB10" s="14"/>
      <c r="BC10" s="14"/>
      <c r="BD10" s="14"/>
    </row>
    <row r="11" spans="1:56" ht="20.95" customHeight="1" x14ac:dyDescent="0.3">
      <c r="A11" s="46" t="s">
        <v>38</v>
      </c>
      <c r="B11" s="47"/>
      <c r="C11" s="40" t="s">
        <v>39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2"/>
      <c r="S11" s="40" t="s">
        <v>71</v>
      </c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2"/>
      <c r="AI11" s="68" t="s">
        <v>12</v>
      </c>
      <c r="AJ11" s="68"/>
      <c r="AK11" s="68"/>
      <c r="AL11" s="68"/>
      <c r="AM11" s="68"/>
      <c r="AN11" s="68"/>
      <c r="AO11" s="68"/>
      <c r="AP11" s="68"/>
      <c r="AQ11" s="68"/>
      <c r="AR11" s="15"/>
      <c r="AS11" s="15"/>
      <c r="AT11" s="15"/>
      <c r="AU11" s="14"/>
      <c r="AV11" s="14"/>
    </row>
    <row r="12" spans="1:56" ht="20.95" customHeight="1" x14ac:dyDescent="0.3">
      <c r="A12" s="48"/>
      <c r="B12" s="49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  <c r="S12" s="43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  <c r="AI12" s="68"/>
      <c r="AJ12" s="68"/>
      <c r="AK12" s="68"/>
      <c r="AL12" s="68"/>
      <c r="AM12" s="68"/>
      <c r="AN12" s="68"/>
      <c r="AO12" s="68"/>
      <c r="AP12" s="68"/>
      <c r="AQ12" s="68"/>
      <c r="AR12" s="15"/>
      <c r="AS12" s="15"/>
      <c r="AT12" s="15"/>
      <c r="AU12" s="14"/>
      <c r="AV12" s="14"/>
      <c r="AW12" s="11"/>
      <c r="AX12" s="11"/>
      <c r="AY12" s="11"/>
      <c r="AZ12" s="11"/>
    </row>
    <row r="13" spans="1:56" ht="35.35" customHeight="1" x14ac:dyDescent="0.3">
      <c r="A13" s="16"/>
      <c r="B13" s="17"/>
      <c r="C13" s="65" t="s">
        <v>60</v>
      </c>
      <c r="D13" s="66"/>
      <c r="E13" s="66"/>
      <c r="F13" s="67"/>
      <c r="G13" s="65" t="s">
        <v>63</v>
      </c>
      <c r="H13" s="66"/>
      <c r="I13" s="66"/>
      <c r="J13" s="67"/>
      <c r="K13" s="65" t="s">
        <v>64</v>
      </c>
      <c r="L13" s="66"/>
      <c r="M13" s="66"/>
      <c r="N13" s="67"/>
      <c r="O13" s="65" t="s">
        <v>65</v>
      </c>
      <c r="P13" s="66"/>
      <c r="Q13" s="66"/>
      <c r="R13" s="67"/>
      <c r="S13" s="65" t="s">
        <v>72</v>
      </c>
      <c r="T13" s="66"/>
      <c r="U13" s="66"/>
      <c r="V13" s="67"/>
      <c r="W13" s="65" t="s">
        <v>88</v>
      </c>
      <c r="X13" s="66"/>
      <c r="Y13" s="66"/>
      <c r="Z13" s="67"/>
      <c r="AA13" s="65" t="s">
        <v>101</v>
      </c>
      <c r="AB13" s="77"/>
      <c r="AC13" s="77"/>
      <c r="AD13" s="78"/>
      <c r="AE13" s="65" t="s">
        <v>103</v>
      </c>
      <c r="AF13" s="66"/>
      <c r="AG13" s="66"/>
      <c r="AH13" s="67"/>
      <c r="AI13" s="69"/>
      <c r="AJ13" s="69"/>
      <c r="AK13" s="69"/>
      <c r="AL13" s="69"/>
      <c r="AM13" s="69"/>
      <c r="AN13" s="69"/>
      <c r="AO13" s="69"/>
      <c r="AP13" s="69"/>
      <c r="AQ13" s="69"/>
      <c r="AR13" s="18"/>
      <c r="AS13" s="18"/>
      <c r="AT13" s="13"/>
      <c r="AX13" s="14"/>
      <c r="AY13" s="14"/>
      <c r="AZ13" s="14"/>
    </row>
    <row r="14" spans="1:56" s="14" customFormat="1" ht="20.95" customHeight="1" x14ac:dyDescent="0.3">
      <c r="A14" s="38" t="s">
        <v>42</v>
      </c>
      <c r="B14" s="39"/>
      <c r="C14" s="59">
        <v>-2.1</v>
      </c>
      <c r="D14" s="60"/>
      <c r="E14" s="60"/>
      <c r="F14" s="61"/>
      <c r="G14" s="59">
        <v>-0.5</v>
      </c>
      <c r="H14" s="60"/>
      <c r="I14" s="60"/>
      <c r="J14" s="61"/>
      <c r="K14" s="53">
        <v>19.5</v>
      </c>
      <c r="L14" s="54"/>
      <c r="M14" s="54"/>
      <c r="N14" s="55"/>
      <c r="O14" s="59">
        <v>21</v>
      </c>
      <c r="P14" s="60"/>
      <c r="Q14" s="60"/>
      <c r="R14" s="61"/>
      <c r="S14" s="53">
        <f>-$Q$7*0.33</f>
        <v>-3.3000000000000003</v>
      </c>
      <c r="T14" s="54"/>
      <c r="U14" s="54">
        <f>ABS(S14)</f>
        <v>3.3000000000000003</v>
      </c>
      <c r="V14" s="55"/>
      <c r="W14" s="53">
        <f>IF(AND(K14&lt;=Diagram!$F$4,K14&gt;=Diagram!$F$2),-S14*(K14-Diagram!$F$3)/0.6,IF(K14&lt;Diagram!$F$2,S14,-S14))</f>
        <v>-0.55000000000000793</v>
      </c>
      <c r="X14" s="54"/>
      <c r="Y14" s="54"/>
      <c r="Z14" s="55"/>
      <c r="AA14" s="56">
        <f>ABS(W14-G14)/($Q$7)</f>
        <v>5.0000000000007929E-3</v>
      </c>
      <c r="AB14" s="57"/>
      <c r="AC14" s="57"/>
      <c r="AD14" s="58"/>
      <c r="AE14" s="50" t="str">
        <f>IF($Q$8&gt;=0.3,
      IF($G$8="ja", IF(AND(AA14&lt;=0.02, C14&lt;-0.01*$Q$7,C14&gt;=-$Q$7),"erfolgreich","erfolglos"),
        IF(AND(AA14&lt;=0.02, C14&lt;-0.2*$Q$7,C14&gt;=-$Q$7),"erfolgreich","erfolglos")),
           IF(AND(0&lt;$Q$8,$Q$8&lt;0.3),
                IF(AND(AA14&lt;=0.04, C14&lt;-0.2*$Q$7,C14&gt;=-$Q$7),"erfolgreich","erfolglos"),
                "SAmax = 0"))</f>
        <v>erfolgreich</v>
      </c>
      <c r="AF14" s="51"/>
      <c r="AG14" s="51"/>
      <c r="AH14" s="52"/>
      <c r="AI14" s="69" t="s">
        <v>98</v>
      </c>
      <c r="AJ14" s="69"/>
      <c r="AK14" s="69"/>
      <c r="AL14" s="69"/>
      <c r="AM14" s="69"/>
      <c r="AN14" s="69"/>
      <c r="AO14" s="69"/>
      <c r="AP14" s="69"/>
      <c r="AQ14" s="69"/>
      <c r="AR14" s="20"/>
      <c r="AS14" s="20"/>
      <c r="AT14" s="19"/>
      <c r="AU14" s="21"/>
      <c r="AV14" s="21"/>
    </row>
    <row r="15" spans="1:56" s="14" customFormat="1" ht="20.95" customHeight="1" x14ac:dyDescent="0.3">
      <c r="A15" s="38" t="s">
        <v>43</v>
      </c>
      <c r="B15" s="39"/>
      <c r="C15" s="59">
        <v>-4</v>
      </c>
      <c r="D15" s="60"/>
      <c r="E15" s="60"/>
      <c r="F15" s="61"/>
      <c r="G15" s="59">
        <v>0</v>
      </c>
      <c r="H15" s="60"/>
      <c r="I15" s="60"/>
      <c r="J15" s="61"/>
      <c r="K15" s="53">
        <v>19.600000000000001</v>
      </c>
      <c r="L15" s="54"/>
      <c r="M15" s="54"/>
      <c r="N15" s="55"/>
      <c r="O15" s="59">
        <v>21</v>
      </c>
      <c r="P15" s="60"/>
      <c r="Q15" s="60"/>
      <c r="R15" s="61"/>
      <c r="S15" s="53">
        <f t="shared" ref="S15:S22" si="0">-$Q$7*0.33</f>
        <v>-3.3000000000000003</v>
      </c>
      <c r="T15" s="54"/>
      <c r="U15" s="54">
        <f>ABS(S15)</f>
        <v>3.3000000000000003</v>
      </c>
      <c r="V15" s="55"/>
      <c r="W15" s="53">
        <f>IF(AND(K15&lt;=Diagram!$F$4,K15&gt;=Diagram!$F$2),-S15*(K15-Diagram!$F$3)/0.6,IF(K15&lt;Diagram!$F$2,S15,-S15))</f>
        <v>0</v>
      </c>
      <c r="X15" s="54"/>
      <c r="Y15" s="54"/>
      <c r="Z15" s="55"/>
      <c r="AA15" s="56">
        <f t="shared" ref="AA15:AA22" si="1">ABS(W15-G15)/($Q$7)</f>
        <v>0</v>
      </c>
      <c r="AB15" s="57"/>
      <c r="AC15" s="57"/>
      <c r="AD15" s="58"/>
      <c r="AE15" s="50" t="str">
        <f>IF($Q$8&gt;=0.3,
      IF($G$8="ja", IF(AND(AA15&lt;=0.02, C15&lt;-0.01*$Q$7,C15&gt;=-$Q$7),"erfolgreich","erfolglos"),
        IF(AND(AA15&lt;=0.02, C15&lt;-0.2*$Q$7,C15&gt;=-$Q$7),"erfolgreich","erfolglos")),
           IF(AND(0&lt;$Q$8,$Q$8&lt;0.3),
                IF(AND(AA15&lt;=0.04, C15&lt;-0.2*$Q$7,C15&gt;=-$Q$7),"erfolgreich","erfolglos"),
                "SAmax = 0"))</f>
        <v>erfolgreich</v>
      </c>
      <c r="AF15" s="51"/>
      <c r="AG15" s="51"/>
      <c r="AH15" s="52"/>
      <c r="AI15" s="69" t="s">
        <v>98</v>
      </c>
      <c r="AJ15" s="69"/>
      <c r="AK15" s="69"/>
      <c r="AL15" s="69"/>
      <c r="AM15" s="69"/>
      <c r="AN15" s="69"/>
      <c r="AO15" s="69"/>
      <c r="AP15" s="69"/>
      <c r="AQ15" s="69"/>
      <c r="AR15" s="20"/>
      <c r="AS15" s="20"/>
      <c r="AT15" s="19"/>
      <c r="AU15" s="21"/>
      <c r="AV15" s="21"/>
    </row>
    <row r="16" spans="1:56" s="14" customFormat="1" ht="20.95" customHeight="1" x14ac:dyDescent="0.3">
      <c r="A16" s="38" t="s">
        <v>44</v>
      </c>
      <c r="B16" s="39"/>
      <c r="C16" s="59">
        <v>-10</v>
      </c>
      <c r="D16" s="60"/>
      <c r="E16" s="60"/>
      <c r="F16" s="61"/>
      <c r="G16" s="59">
        <v>0.5</v>
      </c>
      <c r="H16" s="60"/>
      <c r="I16" s="60"/>
      <c r="J16" s="61"/>
      <c r="K16" s="53">
        <v>19.7</v>
      </c>
      <c r="L16" s="54"/>
      <c r="M16" s="54"/>
      <c r="N16" s="55"/>
      <c r="O16" s="59">
        <v>20.9</v>
      </c>
      <c r="P16" s="60"/>
      <c r="Q16" s="60"/>
      <c r="R16" s="61"/>
      <c r="S16" s="53">
        <f t="shared" si="0"/>
        <v>-3.3000000000000003</v>
      </c>
      <c r="T16" s="54"/>
      <c r="U16" s="54">
        <f t="shared" ref="U16:U22" si="2">ABS(S16)</f>
        <v>3.3000000000000003</v>
      </c>
      <c r="V16" s="55"/>
      <c r="W16" s="53">
        <f>IF(AND(K16&lt;=Diagram!$F$4,K16&gt;=Diagram!$F$2),-S16*(K16-Diagram!$F$3)/0.6,IF(K16&lt;Diagram!$F$2,S16,-S16))</f>
        <v>0.54999999999998828</v>
      </c>
      <c r="X16" s="54"/>
      <c r="Y16" s="54"/>
      <c r="Z16" s="55"/>
      <c r="AA16" s="56">
        <f t="shared" si="1"/>
        <v>4.9999999999988274E-3</v>
      </c>
      <c r="AB16" s="57"/>
      <c r="AC16" s="57"/>
      <c r="AD16" s="58"/>
      <c r="AE16" s="50" t="str">
        <f t="shared" ref="AE16:AE22" si="3">IF($Q$8&gt;=0.3,
      IF($G$8="ja", IF(AND(AA16&lt;=0.02, C16&lt;-0.01*$Q$7,C16&gt;=-$Q$7),"erfolgreich","erfolglos"),
        IF(AND(AA16&lt;=0.02, C16&lt;-0.2*$Q$7,C16&gt;=-$Q$7),"erfolgreich","erfolglos")),
           IF(AND(0&lt;$Q$8,$Q$8&lt;0.3),
                IF(AND(AA16&lt;=0.04, C16&lt;-0.2*$Q$7,C16&gt;=-$Q$7),"erfolgreich","erfolglos"),
                "SAmax = 0"))</f>
        <v>erfolgreich</v>
      </c>
      <c r="AF16" s="51"/>
      <c r="AG16" s="51"/>
      <c r="AH16" s="52"/>
      <c r="AI16" s="69" t="s">
        <v>98</v>
      </c>
      <c r="AJ16" s="69"/>
      <c r="AK16" s="69"/>
      <c r="AL16" s="69"/>
      <c r="AM16" s="69"/>
      <c r="AN16" s="69"/>
      <c r="AO16" s="69"/>
      <c r="AP16" s="69"/>
      <c r="AQ16" s="69"/>
      <c r="AR16" s="20"/>
      <c r="AS16" s="20"/>
      <c r="AT16" s="19"/>
      <c r="AU16" s="21"/>
      <c r="AV16" s="21"/>
    </row>
    <row r="17" spans="1:48" s="14" customFormat="1" ht="20.95" customHeight="1" x14ac:dyDescent="0.3">
      <c r="A17" s="38" t="s">
        <v>45</v>
      </c>
      <c r="B17" s="39"/>
      <c r="C17" s="59">
        <v>-6</v>
      </c>
      <c r="D17" s="60"/>
      <c r="E17" s="60"/>
      <c r="F17" s="61"/>
      <c r="G17" s="59">
        <v>1.48</v>
      </c>
      <c r="H17" s="60"/>
      <c r="I17" s="60"/>
      <c r="J17" s="61"/>
      <c r="K17" s="53">
        <v>19.8</v>
      </c>
      <c r="L17" s="54"/>
      <c r="M17" s="54"/>
      <c r="N17" s="55"/>
      <c r="O17" s="59">
        <v>20.9</v>
      </c>
      <c r="P17" s="60"/>
      <c r="Q17" s="60"/>
      <c r="R17" s="61"/>
      <c r="S17" s="53">
        <f t="shared" si="0"/>
        <v>-3.3000000000000003</v>
      </c>
      <c r="T17" s="54"/>
      <c r="U17" s="54">
        <f t="shared" si="2"/>
        <v>3.3000000000000003</v>
      </c>
      <c r="V17" s="55"/>
      <c r="W17" s="53">
        <f>IF(AND(K17&lt;=Diagram!$F$4,K17&gt;=Diagram!$F$2),-S17*(K17-Diagram!$F$3)/0.6,IF(K17&lt;Diagram!$F$2,S17,-S17))</f>
        <v>1.0999999999999963</v>
      </c>
      <c r="X17" s="54"/>
      <c r="Y17" s="54"/>
      <c r="Z17" s="55"/>
      <c r="AA17" s="56">
        <f t="shared" si="1"/>
        <v>3.8000000000000367E-2</v>
      </c>
      <c r="AB17" s="57"/>
      <c r="AC17" s="57"/>
      <c r="AD17" s="58"/>
      <c r="AE17" s="50" t="str">
        <f t="shared" si="3"/>
        <v>erfolglos</v>
      </c>
      <c r="AF17" s="51"/>
      <c r="AG17" s="51"/>
      <c r="AH17" s="52"/>
      <c r="AI17" s="69" t="s">
        <v>98</v>
      </c>
      <c r="AJ17" s="69"/>
      <c r="AK17" s="69"/>
      <c r="AL17" s="69"/>
      <c r="AM17" s="69"/>
      <c r="AN17" s="69"/>
      <c r="AO17" s="69"/>
      <c r="AP17" s="69"/>
      <c r="AQ17" s="69"/>
      <c r="AR17" s="20"/>
      <c r="AS17" s="20"/>
      <c r="AT17" s="19"/>
      <c r="AU17" s="21"/>
      <c r="AV17" s="21"/>
    </row>
    <row r="18" spans="1:48" s="14" customFormat="1" ht="20.95" customHeight="1" x14ac:dyDescent="0.3">
      <c r="A18" s="38" t="s">
        <v>46</v>
      </c>
      <c r="B18" s="39"/>
      <c r="C18" s="59">
        <v>-9</v>
      </c>
      <c r="D18" s="60"/>
      <c r="E18" s="60"/>
      <c r="F18" s="61"/>
      <c r="G18" s="59">
        <v>1.7</v>
      </c>
      <c r="H18" s="60"/>
      <c r="I18" s="60"/>
      <c r="J18" s="61"/>
      <c r="K18" s="53">
        <v>19.899999999999999</v>
      </c>
      <c r="L18" s="54"/>
      <c r="M18" s="54"/>
      <c r="N18" s="55"/>
      <c r="O18" s="59">
        <v>20.8</v>
      </c>
      <c r="P18" s="60"/>
      <c r="Q18" s="60"/>
      <c r="R18" s="61"/>
      <c r="S18" s="53">
        <f t="shared" si="0"/>
        <v>-3.3000000000000003</v>
      </c>
      <c r="T18" s="54"/>
      <c r="U18" s="54">
        <f t="shared" si="2"/>
        <v>3.3000000000000003</v>
      </c>
      <c r="V18" s="55"/>
      <c r="W18" s="53">
        <f>IF(AND(K18&lt;=Diagram!$F$4,K18&gt;=Diagram!$F$2),-S18*(K18-Diagram!$F$3)/0.6,IF(K18&lt;Diagram!$F$2,S18,-S18))</f>
        <v>1.6499999999999846</v>
      </c>
      <c r="X18" s="54"/>
      <c r="Y18" s="54"/>
      <c r="Z18" s="55"/>
      <c r="AA18" s="56">
        <f t="shared" si="1"/>
        <v>5.0000000000015362E-3</v>
      </c>
      <c r="AB18" s="57"/>
      <c r="AC18" s="57"/>
      <c r="AD18" s="58"/>
      <c r="AE18" s="50" t="str">
        <f t="shared" si="3"/>
        <v>erfolgreich</v>
      </c>
      <c r="AF18" s="51"/>
      <c r="AG18" s="51"/>
      <c r="AH18" s="52"/>
      <c r="AI18" s="69" t="s">
        <v>98</v>
      </c>
      <c r="AJ18" s="69"/>
      <c r="AK18" s="69"/>
      <c r="AL18" s="69"/>
      <c r="AM18" s="69"/>
      <c r="AN18" s="69"/>
      <c r="AO18" s="69"/>
      <c r="AP18" s="69"/>
      <c r="AQ18" s="69"/>
      <c r="AR18" s="20"/>
      <c r="AS18" s="20"/>
      <c r="AT18" s="19"/>
      <c r="AU18" s="21"/>
      <c r="AV18" s="21"/>
    </row>
    <row r="19" spans="1:48" s="14" customFormat="1" ht="20.95" customHeight="1" x14ac:dyDescent="0.3">
      <c r="A19" s="38" t="s">
        <v>47</v>
      </c>
      <c r="B19" s="39"/>
      <c r="C19" s="59">
        <v>-7.1</v>
      </c>
      <c r="D19" s="60"/>
      <c r="E19" s="60"/>
      <c r="F19" s="61"/>
      <c r="G19" s="59">
        <v>2.1</v>
      </c>
      <c r="H19" s="60"/>
      <c r="I19" s="60"/>
      <c r="J19" s="61"/>
      <c r="K19" s="53">
        <v>20</v>
      </c>
      <c r="L19" s="54"/>
      <c r="M19" s="54"/>
      <c r="N19" s="55"/>
      <c r="O19" s="59">
        <v>20.8</v>
      </c>
      <c r="P19" s="60"/>
      <c r="Q19" s="60"/>
      <c r="R19" s="61"/>
      <c r="S19" s="53">
        <f t="shared" si="0"/>
        <v>-3.3000000000000003</v>
      </c>
      <c r="T19" s="54"/>
      <c r="U19" s="54">
        <f t="shared" si="2"/>
        <v>3.3000000000000003</v>
      </c>
      <c r="V19" s="55"/>
      <c r="W19" s="53">
        <f>IF(AND(K19&lt;=Diagram!$F$4,K19&gt;=Diagram!$F$2),-S19*(K19-Diagram!$F$3)/0.6,IF(K19&lt;Diagram!$F$2,S19,-S19))</f>
        <v>2.1999999999999926</v>
      </c>
      <c r="X19" s="54"/>
      <c r="Y19" s="54"/>
      <c r="Z19" s="55"/>
      <c r="AA19" s="56">
        <f t="shared" si="1"/>
        <v>9.9999999999992543E-3</v>
      </c>
      <c r="AB19" s="57"/>
      <c r="AC19" s="57"/>
      <c r="AD19" s="58"/>
      <c r="AE19" s="50" t="str">
        <f t="shared" si="3"/>
        <v>erfolgreich</v>
      </c>
      <c r="AF19" s="51"/>
      <c r="AG19" s="51"/>
      <c r="AH19" s="52"/>
      <c r="AI19" s="69" t="s">
        <v>98</v>
      </c>
      <c r="AJ19" s="69"/>
      <c r="AK19" s="69"/>
      <c r="AL19" s="69"/>
      <c r="AM19" s="69"/>
      <c r="AN19" s="69"/>
      <c r="AO19" s="69"/>
      <c r="AP19" s="69"/>
      <c r="AQ19" s="69"/>
      <c r="AR19" s="20"/>
      <c r="AS19" s="20"/>
      <c r="AT19" s="19"/>
      <c r="AU19" s="21"/>
      <c r="AV19" s="21"/>
    </row>
    <row r="20" spans="1:48" s="14" customFormat="1" ht="20.95" customHeight="1" x14ac:dyDescent="0.3">
      <c r="A20" s="38" t="s">
        <v>48</v>
      </c>
      <c r="B20" s="39"/>
      <c r="C20" s="59">
        <v>-6</v>
      </c>
      <c r="D20" s="60"/>
      <c r="E20" s="60"/>
      <c r="F20" s="61"/>
      <c r="G20" s="59">
        <v>2.7</v>
      </c>
      <c r="H20" s="60"/>
      <c r="I20" s="60"/>
      <c r="J20" s="61"/>
      <c r="K20" s="53">
        <v>20.100000000000001</v>
      </c>
      <c r="L20" s="54"/>
      <c r="M20" s="54"/>
      <c r="N20" s="55"/>
      <c r="O20" s="59">
        <v>20.8</v>
      </c>
      <c r="P20" s="60"/>
      <c r="Q20" s="60"/>
      <c r="R20" s="61"/>
      <c r="S20" s="53">
        <f t="shared" si="0"/>
        <v>-3.3000000000000003</v>
      </c>
      <c r="T20" s="54"/>
      <c r="U20" s="54">
        <f t="shared" si="2"/>
        <v>3.3000000000000003</v>
      </c>
      <c r="V20" s="55"/>
      <c r="W20" s="53">
        <f>IF(AND(K20&lt;=Diagram!$F$4,K20&gt;=Diagram!$F$2),-S20*(K20-Diagram!$F$3)/0.6,IF(K20&lt;Diagram!$F$2,S20,-S20))</f>
        <v>2.7500000000000004</v>
      </c>
      <c r="X20" s="54"/>
      <c r="Y20" s="54"/>
      <c r="Z20" s="55"/>
      <c r="AA20" s="56">
        <f t="shared" si="1"/>
        <v>5.000000000000027E-3</v>
      </c>
      <c r="AB20" s="57"/>
      <c r="AC20" s="57"/>
      <c r="AD20" s="58"/>
      <c r="AE20" s="50" t="str">
        <f t="shared" si="3"/>
        <v>erfolgreich</v>
      </c>
      <c r="AF20" s="51"/>
      <c r="AG20" s="51"/>
      <c r="AH20" s="52"/>
      <c r="AI20" s="69" t="s">
        <v>98</v>
      </c>
      <c r="AJ20" s="69"/>
      <c r="AK20" s="69"/>
      <c r="AL20" s="69"/>
      <c r="AM20" s="69"/>
      <c r="AN20" s="69"/>
      <c r="AO20" s="69"/>
      <c r="AP20" s="69"/>
      <c r="AQ20" s="69"/>
      <c r="AR20" s="20"/>
      <c r="AS20" s="20"/>
      <c r="AT20" s="19"/>
      <c r="AU20" s="21"/>
      <c r="AV20" s="21"/>
    </row>
    <row r="21" spans="1:48" s="14" customFormat="1" ht="20.95" customHeight="1" x14ac:dyDescent="0.3">
      <c r="A21" s="38" t="s">
        <v>49</v>
      </c>
      <c r="B21" s="39"/>
      <c r="C21" s="59">
        <v>-5.0999999999999996</v>
      </c>
      <c r="D21" s="60"/>
      <c r="E21" s="60"/>
      <c r="F21" s="61"/>
      <c r="G21" s="59">
        <v>3.14</v>
      </c>
      <c r="H21" s="60"/>
      <c r="I21" s="60"/>
      <c r="J21" s="61"/>
      <c r="K21" s="53">
        <v>20.2</v>
      </c>
      <c r="L21" s="54"/>
      <c r="M21" s="54"/>
      <c r="N21" s="55"/>
      <c r="O21" s="59">
        <v>20.7</v>
      </c>
      <c r="P21" s="60"/>
      <c r="Q21" s="60"/>
      <c r="R21" s="61"/>
      <c r="S21" s="53">
        <f t="shared" si="0"/>
        <v>-3.3000000000000003</v>
      </c>
      <c r="T21" s="54"/>
      <c r="U21" s="54">
        <f t="shared" si="2"/>
        <v>3.3000000000000003</v>
      </c>
      <c r="V21" s="55"/>
      <c r="W21" s="53">
        <f>IF(AND(K21&lt;=Diagram!$F$4,K21&gt;=Diagram!$F$2),-S21*(K21-Diagram!$F$3)/0.6,IF(K21&lt;Diagram!$F$2,S21,-S21))</f>
        <v>3.2999999999999887</v>
      </c>
      <c r="X21" s="54"/>
      <c r="Y21" s="54"/>
      <c r="Z21" s="55"/>
      <c r="AA21" s="56">
        <f t="shared" si="1"/>
        <v>1.5999999999998859E-2</v>
      </c>
      <c r="AB21" s="57"/>
      <c r="AC21" s="57"/>
      <c r="AD21" s="58"/>
      <c r="AE21" s="50" t="str">
        <f t="shared" si="3"/>
        <v>erfolgreich</v>
      </c>
      <c r="AF21" s="51"/>
      <c r="AG21" s="51"/>
      <c r="AH21" s="52"/>
      <c r="AI21" s="69" t="s">
        <v>98</v>
      </c>
      <c r="AJ21" s="69"/>
      <c r="AK21" s="69"/>
      <c r="AL21" s="69"/>
      <c r="AM21" s="69"/>
      <c r="AN21" s="69"/>
      <c r="AO21" s="69"/>
      <c r="AP21" s="69"/>
      <c r="AQ21" s="69"/>
      <c r="AR21" s="20"/>
      <c r="AS21" s="20"/>
      <c r="AT21" s="19"/>
      <c r="AU21" s="21"/>
      <c r="AV21" s="21"/>
    </row>
    <row r="22" spans="1:48" s="14" customFormat="1" ht="20.95" customHeight="1" x14ac:dyDescent="0.3">
      <c r="A22" s="38" t="s">
        <v>50</v>
      </c>
      <c r="B22" s="39"/>
      <c r="C22" s="59">
        <v>-9</v>
      </c>
      <c r="D22" s="60"/>
      <c r="E22" s="60"/>
      <c r="F22" s="61"/>
      <c r="G22" s="59">
        <v>3.3</v>
      </c>
      <c r="H22" s="60"/>
      <c r="I22" s="60"/>
      <c r="J22" s="61"/>
      <c r="K22" s="53">
        <v>20.3</v>
      </c>
      <c r="L22" s="54"/>
      <c r="M22" s="54"/>
      <c r="N22" s="55"/>
      <c r="O22" s="59">
        <v>20.7</v>
      </c>
      <c r="P22" s="60"/>
      <c r="Q22" s="60"/>
      <c r="R22" s="61"/>
      <c r="S22" s="53">
        <f t="shared" si="0"/>
        <v>-3.3000000000000003</v>
      </c>
      <c r="T22" s="54"/>
      <c r="U22" s="54">
        <f t="shared" si="2"/>
        <v>3.3000000000000003</v>
      </c>
      <c r="V22" s="55"/>
      <c r="W22" s="53">
        <f>IF(AND(K22&lt;=Diagram!$F$4,K22&gt;=Diagram!$F$2),-S22*(K22-Diagram!$F$3)/0.6,IF(K22&lt;Diagram!$F$2,S22,-S22))</f>
        <v>3.3000000000000003</v>
      </c>
      <c r="X22" s="54"/>
      <c r="Y22" s="54"/>
      <c r="Z22" s="55"/>
      <c r="AA22" s="56">
        <f t="shared" si="1"/>
        <v>4.4408920985006264E-17</v>
      </c>
      <c r="AB22" s="57"/>
      <c r="AC22" s="57"/>
      <c r="AD22" s="58"/>
      <c r="AE22" s="50" t="str">
        <f t="shared" si="3"/>
        <v>erfolgreich</v>
      </c>
      <c r="AF22" s="51"/>
      <c r="AG22" s="51"/>
      <c r="AH22" s="52"/>
      <c r="AI22" s="69" t="s">
        <v>98</v>
      </c>
      <c r="AJ22" s="69"/>
      <c r="AK22" s="69"/>
      <c r="AL22" s="69"/>
      <c r="AM22" s="69"/>
      <c r="AN22" s="69"/>
      <c r="AO22" s="69"/>
      <c r="AP22" s="69"/>
      <c r="AQ22" s="69"/>
      <c r="AR22" s="20"/>
      <c r="AS22" s="20"/>
      <c r="AT22" s="19"/>
      <c r="AU22" s="21"/>
      <c r="AV22" s="21"/>
    </row>
    <row r="23" spans="1:48" ht="20.95" customHeight="1" x14ac:dyDescent="0.3">
      <c r="A23" s="16"/>
      <c r="B23" s="17"/>
      <c r="C23" s="17"/>
      <c r="D23" s="17"/>
      <c r="E23" s="17"/>
      <c r="F23" s="17"/>
      <c r="G23" s="22"/>
      <c r="H23" s="22"/>
      <c r="I23" s="22"/>
      <c r="J23" s="22"/>
      <c r="K23" s="22"/>
      <c r="L23" s="22"/>
      <c r="M23" s="22"/>
      <c r="N23" s="22"/>
      <c r="O23" s="23"/>
      <c r="P23" s="24"/>
      <c r="Q23" s="24"/>
      <c r="R23" s="25"/>
      <c r="S23" s="62" t="s">
        <v>40</v>
      </c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4"/>
      <c r="AE23" s="50" t="str">
        <f>IF(AE14&amp;AE15&amp;AE16&amp;AE17&amp;AE18&amp;AE19&amp;AE20&amp;AE21&amp;AE22 ="erfolgreicherfolgreicherfolgreicherfolgreicherfolgreicherfolgreicherfolgreicherfolgreicherfolgreich","erfolgreich","erfolglos")</f>
        <v>erfolglos</v>
      </c>
      <c r="AF23" s="51"/>
      <c r="AG23" s="51"/>
      <c r="AH23" s="52"/>
      <c r="AI23" s="69"/>
      <c r="AJ23" s="69"/>
      <c r="AK23" s="69"/>
      <c r="AL23" s="69"/>
      <c r="AM23" s="69"/>
      <c r="AN23" s="69"/>
      <c r="AO23" s="69"/>
      <c r="AP23" s="69"/>
      <c r="AQ23" s="69"/>
      <c r="AR23" s="20"/>
      <c r="AS23" s="20"/>
      <c r="AT23" s="19"/>
    </row>
    <row r="24" spans="1:48" s="14" customFormat="1" ht="9.65" customHeight="1" x14ac:dyDescent="0.3">
      <c r="A24" s="26"/>
      <c r="B24" s="27"/>
      <c r="C24" s="35"/>
      <c r="D24" s="28"/>
      <c r="E24" s="28"/>
      <c r="F24" s="28"/>
      <c r="G24" s="34"/>
      <c r="H24" s="28"/>
      <c r="I24" s="28"/>
      <c r="J24" s="28"/>
      <c r="K24" s="35"/>
      <c r="L24" s="28"/>
      <c r="M24" s="28"/>
      <c r="N24" s="28"/>
      <c r="O24" s="35"/>
      <c r="P24" s="28"/>
      <c r="Q24" s="28"/>
      <c r="R24" s="28"/>
      <c r="S24" s="35"/>
      <c r="T24" s="28"/>
      <c r="U24" s="28"/>
      <c r="V24" s="28"/>
      <c r="W24" s="35"/>
      <c r="X24" s="28"/>
      <c r="Y24" s="28"/>
      <c r="Z24" s="28"/>
      <c r="AA24" s="29"/>
      <c r="AB24" s="29"/>
      <c r="AC24" s="29"/>
      <c r="AD24" s="29"/>
      <c r="AE24" s="35"/>
      <c r="AF24" s="28"/>
      <c r="AG24" s="28"/>
      <c r="AH24" s="28"/>
      <c r="AI24" s="20"/>
      <c r="AJ24" s="19"/>
      <c r="AK24" s="19"/>
      <c r="AL24" s="19"/>
      <c r="AM24" s="19"/>
      <c r="AN24" s="19"/>
      <c r="AO24" s="19"/>
      <c r="AP24" s="19"/>
      <c r="AQ24" s="19"/>
      <c r="AR24" s="20"/>
      <c r="AS24" s="20"/>
      <c r="AT24" s="19"/>
      <c r="AU24" s="21"/>
      <c r="AV24" s="21"/>
    </row>
    <row r="25" spans="1:48" s="14" customFormat="1" ht="20.95" customHeight="1" x14ac:dyDescent="0.3">
      <c r="A25" s="38" t="s">
        <v>51</v>
      </c>
      <c r="B25" s="39"/>
      <c r="C25" s="59">
        <v>-6</v>
      </c>
      <c r="D25" s="60"/>
      <c r="E25" s="60"/>
      <c r="F25" s="61"/>
      <c r="G25" s="59">
        <v>-0.5</v>
      </c>
      <c r="H25" s="60"/>
      <c r="I25" s="60"/>
      <c r="J25" s="61"/>
      <c r="K25" s="53">
        <f>Diagram!$F$6-0.1</f>
        <v>20.7</v>
      </c>
      <c r="L25" s="54"/>
      <c r="M25" s="54"/>
      <c r="N25" s="55"/>
      <c r="O25" s="59">
        <v>21.2</v>
      </c>
      <c r="P25" s="60"/>
      <c r="Q25" s="60"/>
      <c r="R25" s="61"/>
      <c r="S25" s="53">
        <f>-$Q$7*0.33</f>
        <v>-3.3000000000000003</v>
      </c>
      <c r="T25" s="54"/>
      <c r="U25" s="54">
        <f>ABS(S25)</f>
        <v>3.3000000000000003</v>
      </c>
      <c r="V25" s="55"/>
      <c r="W25" s="53">
        <f>IF(AND(K25&lt;=Diagram!$F$7,K25&gt;=Diagram!$F$5),-S25*(K25-Diagram!$F$6)/0.6,IF(K25&lt;Diagram!$F$5,S25,-S25))</f>
        <v>-0.55000000000000793</v>
      </c>
      <c r="X25" s="54"/>
      <c r="Y25" s="54"/>
      <c r="Z25" s="55"/>
      <c r="AA25" s="56">
        <f>ABS(W25-G25)/($Q$7)</f>
        <v>5.0000000000007929E-3</v>
      </c>
      <c r="AB25" s="57"/>
      <c r="AC25" s="57"/>
      <c r="AD25" s="58"/>
      <c r="AE25" s="50" t="str">
        <f t="shared" ref="AE25" si="4">IF($Q$8&gt;=0.3,
      IF($G$8="ja", IF(AND(AA25&lt;=0.02, C25&lt;-0.01*$Q$7,C25&gt;=-$Q$7),"erfolgreich","erfolglos"),
        IF(AND(AA25&lt;=0.02, C25&lt;-0.2*$Q$7,C25&gt;=-$Q$7),"erfolgreich","erfolglos")),
           IF(AND(0&lt;$Q$8,$Q$8&lt;0.3),
                IF(AND(AA25&lt;=0.04, C25&lt;-0.2*$Q$7,C25&gt;=-$Q$7),"erfolgreich","erfolglos"),
                "SAmax = 0"))</f>
        <v>erfolgreich</v>
      </c>
      <c r="AF25" s="51"/>
      <c r="AG25" s="51"/>
      <c r="AH25" s="52"/>
      <c r="AI25" s="69" t="s">
        <v>99</v>
      </c>
      <c r="AJ25" s="69"/>
      <c r="AK25" s="69"/>
      <c r="AL25" s="69"/>
      <c r="AM25" s="69"/>
      <c r="AN25" s="69"/>
      <c r="AO25" s="69"/>
      <c r="AP25" s="69"/>
      <c r="AQ25" s="69"/>
      <c r="AR25" s="20"/>
      <c r="AS25" s="20"/>
      <c r="AT25" s="19"/>
      <c r="AU25" s="21"/>
      <c r="AV25" s="21"/>
    </row>
    <row r="26" spans="1:48" s="14" customFormat="1" ht="20.95" customHeight="1" x14ac:dyDescent="0.3">
      <c r="A26" s="38" t="s">
        <v>52</v>
      </c>
      <c r="B26" s="39"/>
      <c r="C26" s="59">
        <v>-5.5</v>
      </c>
      <c r="D26" s="60"/>
      <c r="E26" s="60"/>
      <c r="F26" s="61"/>
      <c r="G26" s="59">
        <v>0</v>
      </c>
      <c r="H26" s="60"/>
      <c r="I26" s="60"/>
      <c r="J26" s="61"/>
      <c r="K26" s="53">
        <f>K25+0.1</f>
        <v>20.8</v>
      </c>
      <c r="L26" s="54"/>
      <c r="M26" s="54"/>
      <c r="N26" s="55"/>
      <c r="O26" s="59">
        <v>21.15</v>
      </c>
      <c r="P26" s="60"/>
      <c r="Q26" s="60"/>
      <c r="R26" s="61"/>
      <c r="S26" s="53">
        <f t="shared" ref="S26:S34" si="5">-$Q$7*0.33</f>
        <v>-3.3000000000000003</v>
      </c>
      <c r="T26" s="54"/>
      <c r="U26" s="54">
        <f>ABS(S26)</f>
        <v>3.3000000000000003</v>
      </c>
      <c r="V26" s="55"/>
      <c r="W26" s="53">
        <f>IF(AND(K26&lt;=Diagram!$F$7,K26&gt;=Diagram!$F$5),-S26*(K26-Diagram!$F$6)/0.6,IF(K26&lt;Diagram!$F$5,S26,-S26))</f>
        <v>0</v>
      </c>
      <c r="X26" s="54"/>
      <c r="Y26" s="54"/>
      <c r="Z26" s="55"/>
      <c r="AA26" s="56">
        <f t="shared" ref="AA26:AA34" si="6">ABS(W26-G26)/($Q$7)</f>
        <v>0</v>
      </c>
      <c r="AB26" s="57"/>
      <c r="AC26" s="57"/>
      <c r="AD26" s="58"/>
      <c r="AE26" s="50" t="str">
        <f t="shared" ref="AE26:AE34" si="7">IF($Q$8&gt;=0.3,
      IF($G$8="ja", IF(AND(AA26&lt;=0.02, C26&lt;-0.01*$Q$7,C26&gt;=-$Q$7),"erfolgreich","erfolglos"),
        IF(AND(AA26&lt;=0.02, C26&lt;-0.2*$Q$7,C26&gt;=-$Q$7),"erfolgreich","erfolglos")),
           IF(AND(0&lt;$Q$8,$Q$8&lt;0.3),
                IF(AND(AA26&lt;=0.04, C26&lt;-0.2*$Q$7,C26&gt;=-$Q$7),"erfolgreich","erfolglos"),
                "SAmax = 0"))</f>
        <v>erfolgreich</v>
      </c>
      <c r="AF26" s="51"/>
      <c r="AG26" s="51"/>
      <c r="AH26" s="52"/>
      <c r="AI26" s="69" t="s">
        <v>87</v>
      </c>
      <c r="AJ26" s="69"/>
      <c r="AK26" s="69"/>
      <c r="AL26" s="69"/>
      <c r="AM26" s="69"/>
      <c r="AN26" s="69"/>
      <c r="AO26" s="69"/>
      <c r="AP26" s="69"/>
      <c r="AQ26" s="69"/>
      <c r="AR26" s="20"/>
      <c r="AS26" s="20"/>
      <c r="AT26" s="19"/>
      <c r="AU26" s="21"/>
      <c r="AV26" s="21"/>
    </row>
    <row r="27" spans="1:48" s="14" customFormat="1" ht="20.95" customHeight="1" x14ac:dyDescent="0.3">
      <c r="A27" s="38" t="s">
        <v>53</v>
      </c>
      <c r="B27" s="39"/>
      <c r="C27" s="59">
        <v>-4</v>
      </c>
      <c r="D27" s="60"/>
      <c r="E27" s="60"/>
      <c r="F27" s="61"/>
      <c r="G27" s="59">
        <v>0.5</v>
      </c>
      <c r="H27" s="60"/>
      <c r="I27" s="60"/>
      <c r="J27" s="61"/>
      <c r="K27" s="53">
        <f t="shared" ref="K27:K33" si="8">K26+0.1</f>
        <v>20.900000000000002</v>
      </c>
      <c r="L27" s="54"/>
      <c r="M27" s="54"/>
      <c r="N27" s="55"/>
      <c r="O27" s="59">
        <v>21.1</v>
      </c>
      <c r="P27" s="60"/>
      <c r="Q27" s="60"/>
      <c r="R27" s="61"/>
      <c r="S27" s="53">
        <f t="shared" si="5"/>
        <v>-3.3000000000000003</v>
      </c>
      <c r="T27" s="54"/>
      <c r="U27" s="54">
        <f t="shared" ref="U27:U33" si="9">ABS(S27)</f>
        <v>3.3000000000000003</v>
      </c>
      <c r="V27" s="55"/>
      <c r="W27" s="53">
        <f>IF(AND(K27&lt;=Diagram!$F$7,K27&gt;=Diagram!$F$5),-S27*(K27-Diagram!$F$6)/0.6,IF(K27&lt;Diagram!$F$5,S27,-S27))</f>
        <v>0.55000000000000793</v>
      </c>
      <c r="X27" s="54"/>
      <c r="Y27" s="54"/>
      <c r="Z27" s="55"/>
      <c r="AA27" s="56">
        <f t="shared" si="6"/>
        <v>5.0000000000007929E-3</v>
      </c>
      <c r="AB27" s="57"/>
      <c r="AC27" s="57"/>
      <c r="AD27" s="58"/>
      <c r="AE27" s="50" t="str">
        <f t="shared" si="7"/>
        <v>erfolgreich</v>
      </c>
      <c r="AF27" s="51"/>
      <c r="AG27" s="51"/>
      <c r="AH27" s="52"/>
      <c r="AI27" s="69" t="s">
        <v>87</v>
      </c>
      <c r="AJ27" s="69"/>
      <c r="AK27" s="69"/>
      <c r="AL27" s="69"/>
      <c r="AM27" s="69"/>
      <c r="AN27" s="69"/>
      <c r="AO27" s="69"/>
      <c r="AP27" s="69"/>
      <c r="AQ27" s="69"/>
      <c r="AR27" s="20"/>
      <c r="AS27" s="20"/>
      <c r="AT27" s="19"/>
      <c r="AU27" s="21"/>
      <c r="AV27" s="21"/>
    </row>
    <row r="28" spans="1:48" s="14" customFormat="1" ht="20.95" customHeight="1" x14ac:dyDescent="0.3">
      <c r="A28" s="38" t="s">
        <v>54</v>
      </c>
      <c r="B28" s="39"/>
      <c r="C28" s="59">
        <v>-6</v>
      </c>
      <c r="D28" s="60"/>
      <c r="E28" s="60"/>
      <c r="F28" s="61"/>
      <c r="G28" s="59">
        <v>1</v>
      </c>
      <c r="H28" s="60"/>
      <c r="I28" s="60"/>
      <c r="J28" s="61"/>
      <c r="K28" s="53">
        <f t="shared" si="8"/>
        <v>21.000000000000004</v>
      </c>
      <c r="L28" s="54"/>
      <c r="M28" s="54"/>
      <c r="N28" s="55"/>
      <c r="O28" s="59">
        <v>21.1</v>
      </c>
      <c r="P28" s="60"/>
      <c r="Q28" s="60"/>
      <c r="R28" s="61"/>
      <c r="S28" s="53">
        <f t="shared" si="5"/>
        <v>-3.3000000000000003</v>
      </c>
      <c r="T28" s="54"/>
      <c r="U28" s="54">
        <f t="shared" si="9"/>
        <v>3.3000000000000003</v>
      </c>
      <c r="V28" s="55"/>
      <c r="W28" s="53">
        <f>IF(AND(K28&lt;=Diagram!$F$7,K28&gt;=Diagram!$F$5),-S28*(K28-Diagram!$F$6)/0.6,IF(K28&lt;Diagram!$F$5,S28,-S28))</f>
        <v>1.1000000000000159</v>
      </c>
      <c r="X28" s="54"/>
      <c r="Y28" s="54"/>
      <c r="Z28" s="55"/>
      <c r="AA28" s="56">
        <f t="shared" si="6"/>
        <v>1.0000000000001586E-2</v>
      </c>
      <c r="AB28" s="57"/>
      <c r="AC28" s="57"/>
      <c r="AD28" s="58"/>
      <c r="AE28" s="50" t="str">
        <f t="shared" si="7"/>
        <v>erfolgreich</v>
      </c>
      <c r="AF28" s="51"/>
      <c r="AG28" s="51"/>
      <c r="AH28" s="52"/>
      <c r="AI28" s="69" t="s">
        <v>87</v>
      </c>
      <c r="AJ28" s="69"/>
      <c r="AK28" s="69"/>
      <c r="AL28" s="69"/>
      <c r="AM28" s="69"/>
      <c r="AN28" s="69"/>
      <c r="AO28" s="69"/>
      <c r="AP28" s="69"/>
      <c r="AQ28" s="69"/>
      <c r="AR28" s="20"/>
      <c r="AS28" s="20"/>
      <c r="AT28" s="19"/>
      <c r="AU28" s="21"/>
      <c r="AV28" s="21"/>
    </row>
    <row r="29" spans="1:48" s="14" customFormat="1" ht="20.95" customHeight="1" x14ac:dyDescent="0.3">
      <c r="A29" s="38" t="s">
        <v>55</v>
      </c>
      <c r="B29" s="39"/>
      <c r="C29" s="59">
        <v>-8</v>
      </c>
      <c r="D29" s="60"/>
      <c r="E29" s="60"/>
      <c r="F29" s="61"/>
      <c r="G29" s="59">
        <v>1.6</v>
      </c>
      <c r="H29" s="60"/>
      <c r="I29" s="60"/>
      <c r="J29" s="61"/>
      <c r="K29" s="53">
        <f t="shared" si="8"/>
        <v>21.100000000000005</v>
      </c>
      <c r="L29" s="54"/>
      <c r="M29" s="54"/>
      <c r="N29" s="55"/>
      <c r="O29" s="59">
        <v>21</v>
      </c>
      <c r="P29" s="60"/>
      <c r="Q29" s="60"/>
      <c r="R29" s="61"/>
      <c r="S29" s="53">
        <f t="shared" si="5"/>
        <v>-3.3000000000000003</v>
      </c>
      <c r="T29" s="54"/>
      <c r="U29" s="54">
        <f t="shared" si="9"/>
        <v>3.3000000000000003</v>
      </c>
      <c r="V29" s="55"/>
      <c r="W29" s="53">
        <f>IF(AND(K29&lt;=Diagram!$F$7,K29&gt;=Diagram!$F$5),-S29*(K29-Diagram!$F$6)/0.6,IF(K29&lt;Diagram!$F$5,S29,-S29))</f>
        <v>1.6500000000000237</v>
      </c>
      <c r="X29" s="54"/>
      <c r="Y29" s="54"/>
      <c r="Z29" s="55"/>
      <c r="AA29" s="56">
        <f t="shared" si="6"/>
        <v>5.0000000000023585E-3</v>
      </c>
      <c r="AB29" s="57"/>
      <c r="AC29" s="57"/>
      <c r="AD29" s="58"/>
      <c r="AE29" s="50" t="str">
        <f t="shared" si="7"/>
        <v>erfolgreich</v>
      </c>
      <c r="AF29" s="51"/>
      <c r="AG29" s="51"/>
      <c r="AH29" s="52"/>
      <c r="AI29" s="69" t="s">
        <v>87</v>
      </c>
      <c r="AJ29" s="69"/>
      <c r="AK29" s="69"/>
      <c r="AL29" s="69"/>
      <c r="AM29" s="69"/>
      <c r="AN29" s="69"/>
      <c r="AO29" s="69"/>
      <c r="AP29" s="69"/>
      <c r="AQ29" s="69"/>
      <c r="AR29" s="20"/>
      <c r="AS29" s="20"/>
      <c r="AT29" s="19"/>
      <c r="AU29" s="21"/>
      <c r="AV29" s="21"/>
    </row>
    <row r="30" spans="1:48" s="14" customFormat="1" ht="20.95" customHeight="1" x14ac:dyDescent="0.3">
      <c r="A30" s="38" t="s">
        <v>56</v>
      </c>
      <c r="B30" s="39"/>
      <c r="C30" s="59">
        <v>-6</v>
      </c>
      <c r="D30" s="60"/>
      <c r="E30" s="60"/>
      <c r="F30" s="61"/>
      <c r="G30" s="59">
        <v>2.0499999999999998</v>
      </c>
      <c r="H30" s="60"/>
      <c r="I30" s="60"/>
      <c r="J30" s="61"/>
      <c r="K30" s="53">
        <f t="shared" si="8"/>
        <v>21.200000000000006</v>
      </c>
      <c r="L30" s="54"/>
      <c r="M30" s="54"/>
      <c r="N30" s="55"/>
      <c r="O30" s="59">
        <v>21</v>
      </c>
      <c r="P30" s="60"/>
      <c r="Q30" s="60"/>
      <c r="R30" s="61"/>
      <c r="S30" s="53">
        <f t="shared" si="5"/>
        <v>-3.3000000000000003</v>
      </c>
      <c r="T30" s="54"/>
      <c r="U30" s="54">
        <f t="shared" si="9"/>
        <v>3.3000000000000003</v>
      </c>
      <c r="V30" s="55"/>
      <c r="W30" s="53">
        <f>IF(AND(K30&lt;=Diagram!$F$7,K30&gt;=Diagram!$F$5),-S30*(K30-Diagram!$F$6)/0.6,IF(K30&lt;Diagram!$F$5,S30,-S30))</f>
        <v>2.2000000000000317</v>
      </c>
      <c r="X30" s="54"/>
      <c r="Y30" s="54"/>
      <c r="Z30" s="55"/>
      <c r="AA30" s="56">
        <f t="shared" si="6"/>
        <v>1.5000000000003188E-2</v>
      </c>
      <c r="AB30" s="57"/>
      <c r="AC30" s="57"/>
      <c r="AD30" s="58"/>
      <c r="AE30" s="50" t="str">
        <f t="shared" si="7"/>
        <v>erfolgreich</v>
      </c>
      <c r="AF30" s="51"/>
      <c r="AG30" s="51"/>
      <c r="AH30" s="52"/>
      <c r="AI30" s="69" t="s">
        <v>87</v>
      </c>
      <c r="AJ30" s="69"/>
      <c r="AK30" s="69"/>
      <c r="AL30" s="69"/>
      <c r="AM30" s="69"/>
      <c r="AN30" s="69"/>
      <c r="AO30" s="69"/>
      <c r="AP30" s="69"/>
      <c r="AQ30" s="69"/>
      <c r="AR30" s="20"/>
      <c r="AS30" s="20"/>
      <c r="AT30" s="19"/>
      <c r="AU30" s="21"/>
      <c r="AV30" s="21"/>
    </row>
    <row r="31" spans="1:48" s="14" customFormat="1" ht="20.95" customHeight="1" x14ac:dyDescent="0.3">
      <c r="A31" s="38" t="s">
        <v>57</v>
      </c>
      <c r="B31" s="39"/>
      <c r="C31" s="59">
        <v>-1.5</v>
      </c>
      <c r="D31" s="60"/>
      <c r="E31" s="60"/>
      <c r="F31" s="61"/>
      <c r="G31" s="59">
        <v>1</v>
      </c>
      <c r="H31" s="60"/>
      <c r="I31" s="60"/>
      <c r="J31" s="61"/>
      <c r="K31" s="53">
        <f t="shared" si="8"/>
        <v>21.300000000000008</v>
      </c>
      <c r="L31" s="54"/>
      <c r="M31" s="54"/>
      <c r="N31" s="55"/>
      <c r="O31" s="59">
        <v>20.95</v>
      </c>
      <c r="P31" s="60"/>
      <c r="Q31" s="60"/>
      <c r="R31" s="61"/>
      <c r="S31" s="53">
        <f t="shared" si="5"/>
        <v>-3.3000000000000003</v>
      </c>
      <c r="T31" s="54"/>
      <c r="U31" s="54">
        <f t="shared" si="9"/>
        <v>3.3000000000000003</v>
      </c>
      <c r="V31" s="55"/>
      <c r="W31" s="53">
        <f>IF(AND(K31&lt;=Diagram!$F$7,K31&gt;=Diagram!$F$5),-S31*(K31-Diagram!$F$6)/0.6,IF(K31&lt;Diagram!$F$5,S31,-S31))</f>
        <v>2.7500000000000395</v>
      </c>
      <c r="X31" s="54"/>
      <c r="Y31" s="54"/>
      <c r="Z31" s="55"/>
      <c r="AA31" s="56">
        <f t="shared" si="6"/>
        <v>0.17500000000000396</v>
      </c>
      <c r="AB31" s="57"/>
      <c r="AC31" s="57"/>
      <c r="AD31" s="58"/>
      <c r="AE31" s="50" t="str">
        <f t="shared" si="7"/>
        <v>erfolglos</v>
      </c>
      <c r="AF31" s="51"/>
      <c r="AG31" s="51"/>
      <c r="AH31" s="52"/>
      <c r="AI31" s="69" t="s">
        <v>87</v>
      </c>
      <c r="AJ31" s="69"/>
      <c r="AK31" s="69"/>
      <c r="AL31" s="69"/>
      <c r="AM31" s="69"/>
      <c r="AN31" s="69"/>
      <c r="AO31" s="69"/>
      <c r="AP31" s="69"/>
      <c r="AQ31" s="69"/>
      <c r="AR31" s="20"/>
      <c r="AS31" s="20"/>
      <c r="AT31" s="19"/>
      <c r="AU31" s="21"/>
      <c r="AV31" s="21"/>
    </row>
    <row r="32" spans="1:48" s="14" customFormat="1" ht="20.95" customHeight="1" x14ac:dyDescent="0.3">
      <c r="A32" s="38" t="s">
        <v>58</v>
      </c>
      <c r="B32" s="39"/>
      <c r="C32" s="59">
        <v>-7</v>
      </c>
      <c r="D32" s="60"/>
      <c r="E32" s="60"/>
      <c r="F32" s="61"/>
      <c r="G32" s="59">
        <v>3.2</v>
      </c>
      <c r="H32" s="60"/>
      <c r="I32" s="60"/>
      <c r="J32" s="61"/>
      <c r="K32" s="53">
        <f t="shared" si="8"/>
        <v>21.400000000000009</v>
      </c>
      <c r="L32" s="54"/>
      <c r="M32" s="54"/>
      <c r="N32" s="55"/>
      <c r="O32" s="59">
        <v>20.9</v>
      </c>
      <c r="P32" s="60"/>
      <c r="Q32" s="60"/>
      <c r="R32" s="61"/>
      <c r="S32" s="53">
        <f t="shared" si="5"/>
        <v>-3.3000000000000003</v>
      </c>
      <c r="T32" s="54"/>
      <c r="U32" s="54">
        <f t="shared" si="9"/>
        <v>3.3000000000000003</v>
      </c>
      <c r="V32" s="55"/>
      <c r="W32" s="53">
        <f>IF(AND(K32&lt;=Diagram!$F$7,K32&gt;=Diagram!$F$5),-S32*(K32-Diagram!$F$6)/0.6,IF(K32&lt;Diagram!$F$5,S32,-S32))</f>
        <v>3.3000000000000473</v>
      </c>
      <c r="X32" s="54"/>
      <c r="Y32" s="54"/>
      <c r="Z32" s="55"/>
      <c r="AA32" s="56">
        <f t="shared" si="6"/>
        <v>1.0000000000004717E-2</v>
      </c>
      <c r="AB32" s="57"/>
      <c r="AC32" s="57"/>
      <c r="AD32" s="58"/>
      <c r="AE32" s="50" t="str">
        <f t="shared" si="7"/>
        <v>erfolgreich</v>
      </c>
      <c r="AF32" s="51"/>
      <c r="AG32" s="51"/>
      <c r="AH32" s="52"/>
      <c r="AI32" s="69" t="s">
        <v>87</v>
      </c>
      <c r="AJ32" s="69"/>
      <c r="AK32" s="69"/>
      <c r="AL32" s="69"/>
      <c r="AM32" s="69"/>
      <c r="AN32" s="69"/>
      <c r="AO32" s="69"/>
      <c r="AP32" s="69"/>
      <c r="AQ32" s="69"/>
      <c r="AR32" s="20"/>
      <c r="AS32" s="20"/>
      <c r="AT32" s="19"/>
      <c r="AU32" s="21"/>
      <c r="AV32" s="21"/>
    </row>
    <row r="33" spans="1:52" s="14" customFormat="1" ht="20.95" customHeight="1" x14ac:dyDescent="0.3">
      <c r="A33" s="38" t="s">
        <v>59</v>
      </c>
      <c r="B33" s="39"/>
      <c r="C33" s="59">
        <v>-6</v>
      </c>
      <c r="D33" s="60"/>
      <c r="E33" s="60"/>
      <c r="F33" s="61"/>
      <c r="G33" s="59">
        <v>3.48</v>
      </c>
      <c r="H33" s="60"/>
      <c r="I33" s="60"/>
      <c r="J33" s="61"/>
      <c r="K33" s="53">
        <f t="shared" si="8"/>
        <v>21.500000000000011</v>
      </c>
      <c r="L33" s="54"/>
      <c r="M33" s="54"/>
      <c r="N33" s="55"/>
      <c r="O33" s="59">
        <v>20.85</v>
      </c>
      <c r="P33" s="60"/>
      <c r="Q33" s="60"/>
      <c r="R33" s="61"/>
      <c r="S33" s="53">
        <f t="shared" si="5"/>
        <v>-3.3000000000000003</v>
      </c>
      <c r="T33" s="54"/>
      <c r="U33" s="54">
        <f t="shared" si="9"/>
        <v>3.3000000000000003</v>
      </c>
      <c r="V33" s="55"/>
      <c r="W33" s="53">
        <f>IF(AND(K33&lt;=Diagram!$F$7,K33&gt;=Diagram!$F$5),-S33*(K33-Diagram!$F$6)/0.6,IF(K33&lt;Diagram!$F$5,S33,-S33))</f>
        <v>3.3000000000000003</v>
      </c>
      <c r="X33" s="54"/>
      <c r="Y33" s="54"/>
      <c r="Z33" s="55"/>
      <c r="AA33" s="56">
        <f t="shared" si="6"/>
        <v>1.7999999999999971E-2</v>
      </c>
      <c r="AB33" s="57"/>
      <c r="AC33" s="57"/>
      <c r="AD33" s="58"/>
      <c r="AE33" s="50" t="str">
        <f t="shared" si="7"/>
        <v>erfolgreich</v>
      </c>
      <c r="AF33" s="51"/>
      <c r="AG33" s="51"/>
      <c r="AH33" s="52"/>
      <c r="AI33" s="69" t="s">
        <v>87</v>
      </c>
      <c r="AJ33" s="69"/>
      <c r="AK33" s="69"/>
      <c r="AL33" s="69"/>
      <c r="AM33" s="69"/>
      <c r="AN33" s="69"/>
      <c r="AO33" s="69"/>
      <c r="AP33" s="69"/>
      <c r="AQ33" s="69"/>
      <c r="AR33" s="20"/>
      <c r="AS33" s="20"/>
      <c r="AT33" s="19"/>
      <c r="AU33" s="21"/>
      <c r="AV33" s="21"/>
    </row>
    <row r="34" spans="1:52" s="14" customFormat="1" ht="20.95" customHeight="1" x14ac:dyDescent="0.3">
      <c r="A34" s="38" t="s">
        <v>76</v>
      </c>
      <c r="B34" s="39"/>
      <c r="C34" s="59">
        <v>-6</v>
      </c>
      <c r="D34" s="60"/>
      <c r="E34" s="60"/>
      <c r="F34" s="61"/>
      <c r="G34" s="59">
        <v>0.1</v>
      </c>
      <c r="H34" s="60"/>
      <c r="I34" s="60"/>
      <c r="J34" s="61"/>
      <c r="K34" s="53">
        <f>Diagram!$F$6</f>
        <v>20.8</v>
      </c>
      <c r="L34" s="54"/>
      <c r="M34" s="54"/>
      <c r="N34" s="55"/>
      <c r="O34" s="59">
        <v>21.1</v>
      </c>
      <c r="P34" s="60"/>
      <c r="Q34" s="60"/>
      <c r="R34" s="61"/>
      <c r="S34" s="53">
        <f t="shared" si="5"/>
        <v>-3.3000000000000003</v>
      </c>
      <c r="T34" s="54"/>
      <c r="U34" s="54">
        <f t="shared" ref="U34" si="10">ABS(S34)</f>
        <v>3.3000000000000003</v>
      </c>
      <c r="V34" s="55"/>
      <c r="W34" s="53">
        <f>IF(AND(K34&lt;=Diagram!$F$7,K34&gt;=Diagram!$F$5),-S34*(K34-Diagram!$F$6)/0.6,IF(K34&lt;Diagram!$F$5,S34,-S34))</f>
        <v>0</v>
      </c>
      <c r="X34" s="54"/>
      <c r="Y34" s="54"/>
      <c r="Z34" s="55"/>
      <c r="AA34" s="56">
        <f t="shared" si="6"/>
        <v>0.01</v>
      </c>
      <c r="AB34" s="57"/>
      <c r="AC34" s="57"/>
      <c r="AD34" s="58"/>
      <c r="AE34" s="50" t="str">
        <f t="shared" si="7"/>
        <v>erfolgreich</v>
      </c>
      <c r="AF34" s="51"/>
      <c r="AG34" s="51"/>
      <c r="AH34" s="52"/>
      <c r="AI34" s="69" t="s">
        <v>87</v>
      </c>
      <c r="AJ34" s="69"/>
      <c r="AK34" s="69"/>
      <c r="AL34" s="69"/>
      <c r="AM34" s="69"/>
      <c r="AN34" s="69"/>
      <c r="AO34" s="69"/>
      <c r="AP34" s="69"/>
      <c r="AQ34" s="69"/>
      <c r="AR34" s="20"/>
      <c r="AS34" s="20"/>
      <c r="AT34" s="19"/>
      <c r="AU34" s="21"/>
      <c r="AV34" s="21"/>
    </row>
    <row r="35" spans="1:52" ht="20.95" customHeight="1" x14ac:dyDescent="0.3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30"/>
      <c r="S35" s="62" t="s">
        <v>41</v>
      </c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4"/>
      <c r="AE35" s="50" t="str">
        <f>IF(AE25&amp;AE26&amp;AE27&amp;AE28&amp;AE29&amp;AE30&amp;AE31&amp;AE32&amp;AE33&amp;AE34 ="erfolgreicherfolgreicherfolgreicherfolgreicherfolgreicherfolgreicherfolgreicherfolgreicherfolgreicherfolgreich","erfolgreich","erfolglos")</f>
        <v>erfolglos</v>
      </c>
      <c r="AF35" s="51"/>
      <c r="AG35" s="51"/>
      <c r="AH35" s="52"/>
      <c r="AI35" s="69"/>
      <c r="AJ35" s="69"/>
      <c r="AK35" s="69"/>
      <c r="AL35" s="69"/>
      <c r="AM35" s="69"/>
      <c r="AN35" s="69"/>
      <c r="AO35" s="69"/>
      <c r="AP35" s="69"/>
      <c r="AQ35" s="69"/>
      <c r="AR35" s="20"/>
      <c r="AS35" s="20"/>
      <c r="AT35" s="19"/>
    </row>
    <row r="36" spans="1:52" ht="20.95" customHeight="1" x14ac:dyDescent="0.3">
      <c r="A36" s="31" t="s">
        <v>104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M36" s="32"/>
      <c r="Q36" s="31" t="s">
        <v>67</v>
      </c>
      <c r="R36" s="31"/>
      <c r="S36" s="31"/>
      <c r="T36" s="31"/>
      <c r="U36" s="31"/>
      <c r="V36" s="31"/>
      <c r="W36" s="32"/>
      <c r="X36" s="31"/>
      <c r="Y36" s="31"/>
      <c r="Z36" s="31"/>
      <c r="AA36" s="31"/>
      <c r="AB36" s="31"/>
      <c r="AD36" s="31"/>
      <c r="AE36" s="32"/>
      <c r="AF36" s="32"/>
      <c r="AG36" s="31"/>
      <c r="AH36" s="31"/>
      <c r="AI36" s="31"/>
      <c r="AJ36" s="31" t="s">
        <v>61</v>
      </c>
      <c r="AL36" s="31"/>
      <c r="AM36" s="31"/>
      <c r="AN36" s="11"/>
      <c r="AQ36" s="5"/>
      <c r="AR36" s="5"/>
      <c r="AS36" s="31" t="s">
        <v>62</v>
      </c>
      <c r="AT36" s="5"/>
      <c r="AU36" s="5"/>
      <c r="AV36" s="5"/>
      <c r="AW36" s="5"/>
      <c r="AX36" s="5"/>
      <c r="AY36" s="5"/>
      <c r="AZ36" s="5"/>
    </row>
    <row r="37" spans="1:52" ht="20.95" customHeight="1" x14ac:dyDescent="0.3">
      <c r="A37" s="33" t="s">
        <v>77</v>
      </c>
      <c r="B37" s="33"/>
      <c r="C37" s="33"/>
      <c r="D37" s="33"/>
      <c r="E37" s="33"/>
      <c r="F37" s="33"/>
      <c r="G37" s="32"/>
      <c r="H37" s="33" t="s">
        <v>81</v>
      </c>
      <c r="I37" s="33"/>
      <c r="J37" s="33"/>
      <c r="L37" s="33"/>
      <c r="M37" s="33"/>
      <c r="N37" s="32"/>
      <c r="O37" s="32"/>
      <c r="P37" s="33"/>
      <c r="S37" s="32"/>
      <c r="T37" s="33" t="s">
        <v>102</v>
      </c>
      <c r="U37" s="32"/>
      <c r="V37" s="32"/>
      <c r="X37" s="33"/>
      <c r="Y37" s="33"/>
      <c r="Z37" s="32"/>
      <c r="AA37" s="33"/>
      <c r="AC37" s="32"/>
      <c r="AD37" s="33"/>
      <c r="AE37" s="33"/>
      <c r="AF37" s="33"/>
      <c r="AG37" s="33"/>
      <c r="AH37" s="33"/>
      <c r="AI37" s="32"/>
      <c r="AL37" s="33"/>
      <c r="AM37" s="33"/>
      <c r="AO37" s="9"/>
      <c r="AQ37" s="9"/>
      <c r="AU37" s="9"/>
      <c r="AV37" s="9"/>
      <c r="AW37" s="9"/>
      <c r="AX37" s="9"/>
      <c r="AY37" s="9"/>
      <c r="AZ37" s="9"/>
    </row>
    <row r="38" spans="1:52" ht="20.9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7" t="s">
        <v>86</v>
      </c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ht="20.9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ht="20.9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ht="20.9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</row>
    <row r="42" spans="1:52" ht="20.9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ht="20.9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</row>
    <row r="44" spans="1:52" ht="20.9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</row>
    <row r="45" spans="1:52" ht="20.9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ht="20.9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ht="20.9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ht="20.9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ht="20.9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ht="20.9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</row>
    <row r="51" spans="1:52" ht="20.9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ht="20.9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ht="20.9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</row>
    <row r="54" spans="1:52" ht="20.9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ht="20.9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</row>
    <row r="56" spans="1:52" ht="20.9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ht="20.9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ht="20.9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2" ht="20.9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2" ht="20.9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ht="20.95" customHeight="1" x14ac:dyDescent="0.3">
      <c r="A61" s="5" t="s">
        <v>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</row>
    <row r="62" spans="1:52" ht="20.95" customHeight="1" x14ac:dyDescent="0.3">
      <c r="A62" s="70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2"/>
    </row>
    <row r="63" spans="1:52" ht="20.95" customHeight="1" x14ac:dyDescent="0.3">
      <c r="A63" s="70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2"/>
    </row>
    <row r="64" spans="1:52" ht="20.95" customHeight="1" x14ac:dyDescent="0.3">
      <c r="A64" s="70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2"/>
    </row>
    <row r="65" spans="1:52" ht="20.95" customHeight="1" x14ac:dyDescent="0.3">
      <c r="A65" s="70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2"/>
    </row>
    <row r="66" spans="1:52" ht="20.95" customHeight="1" x14ac:dyDescent="0.3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6"/>
    </row>
    <row r="67" spans="1:52" ht="20.95" customHeight="1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ht="20.95" customHeight="1" x14ac:dyDescent="0.3">
      <c r="A68" s="76" t="s">
        <v>2</v>
      </c>
      <c r="B68" s="77"/>
      <c r="C68" s="77"/>
      <c r="D68" s="78"/>
      <c r="E68" s="73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5"/>
      <c r="U68" s="76" t="s">
        <v>1</v>
      </c>
      <c r="V68" s="77"/>
      <c r="W68" s="77"/>
      <c r="X68" s="78"/>
      <c r="Y68" s="73"/>
      <c r="Z68" s="74"/>
      <c r="AA68" s="74"/>
      <c r="AB68" s="74"/>
      <c r="AC68" s="74"/>
      <c r="AD68" s="74"/>
      <c r="AE68" s="74"/>
      <c r="AF68" s="75"/>
    </row>
  </sheetData>
  <sheetProtection algorithmName="SHA-512" hashValue="P2fcpKzfY30/LEcV6Hdffe/GhUi50+wYF5VQdfpO/+PGUhpLgyWRNBBnnj4KWDHwQnSe99/PgEIwtHEp12IfWQ==" saltValue="vbhIOq0kfBlMwwB6jWInIA==" spinCount="100000" sheet="1" selectLockedCells="1"/>
  <mergeCells count="261">
    <mergeCell ref="AI28:AQ28"/>
    <mergeCell ref="AI29:AQ29"/>
    <mergeCell ref="AI30:AQ30"/>
    <mergeCell ref="AI31:AQ31"/>
    <mergeCell ref="AI32:AQ32"/>
    <mergeCell ref="AI33:AQ33"/>
    <mergeCell ref="AI34:AQ34"/>
    <mergeCell ref="AI35:AQ35"/>
    <mergeCell ref="AI14:AQ14"/>
    <mergeCell ref="AI15:AQ15"/>
    <mergeCell ref="AI16:AQ16"/>
    <mergeCell ref="AI17:AQ17"/>
    <mergeCell ref="AI18:AQ18"/>
    <mergeCell ref="AI19:AQ19"/>
    <mergeCell ref="AI20:AQ20"/>
    <mergeCell ref="AI21:AQ21"/>
    <mergeCell ref="AI22:AQ22"/>
    <mergeCell ref="AI23:AQ23"/>
    <mergeCell ref="AI25:AQ25"/>
    <mergeCell ref="AI26:AQ26"/>
    <mergeCell ref="AI27:AQ27"/>
    <mergeCell ref="AE34:AH34"/>
    <mergeCell ref="M8:P8"/>
    <mergeCell ref="Q8:V8"/>
    <mergeCell ref="A34:B34"/>
    <mergeCell ref="C34:F34"/>
    <mergeCell ref="G34:J34"/>
    <mergeCell ref="K34:N34"/>
    <mergeCell ref="O34:R34"/>
    <mergeCell ref="S34:T34"/>
    <mergeCell ref="U34:V34"/>
    <mergeCell ref="W34:Z34"/>
    <mergeCell ref="AA34:AD34"/>
    <mergeCell ref="S30:T30"/>
    <mergeCell ref="S31:T31"/>
    <mergeCell ref="S32:T32"/>
    <mergeCell ref="S33:T33"/>
    <mergeCell ref="U25:V25"/>
    <mergeCell ref="U26:V26"/>
    <mergeCell ref="U27:V27"/>
    <mergeCell ref="U28:V28"/>
    <mergeCell ref="U29:V29"/>
    <mergeCell ref="U30:V30"/>
    <mergeCell ref="U31:V31"/>
    <mergeCell ref="S19:T19"/>
    <mergeCell ref="U15:V15"/>
    <mergeCell ref="U16:V16"/>
    <mergeCell ref="U17:V17"/>
    <mergeCell ref="U18:V18"/>
    <mergeCell ref="U19:V19"/>
    <mergeCell ref="U20:V20"/>
    <mergeCell ref="U21:V21"/>
    <mergeCell ref="U22:V22"/>
    <mergeCell ref="S17:T17"/>
    <mergeCell ref="S18:T18"/>
    <mergeCell ref="G13:J13"/>
    <mergeCell ref="G14:J14"/>
    <mergeCell ref="K13:N13"/>
    <mergeCell ref="A63:AZ63"/>
    <mergeCell ref="A62:AZ62"/>
    <mergeCell ref="A64:AZ64"/>
    <mergeCell ref="O13:R13"/>
    <mergeCell ref="S13:V13"/>
    <mergeCell ref="O15:R15"/>
    <mergeCell ref="W15:Z15"/>
    <mergeCell ref="O16:R16"/>
    <mergeCell ref="W13:Z13"/>
    <mergeCell ref="AA13:AD13"/>
    <mergeCell ref="AE13:AH13"/>
    <mergeCell ref="AE15:AH15"/>
    <mergeCell ref="AE16:AH16"/>
    <mergeCell ref="K15:N15"/>
    <mergeCell ref="K14:N14"/>
    <mergeCell ref="W19:Z19"/>
    <mergeCell ref="S14:T14"/>
    <mergeCell ref="S15:T15"/>
    <mergeCell ref="K18:N18"/>
    <mergeCell ref="G18:J18"/>
    <mergeCell ref="S20:T20"/>
    <mergeCell ref="A66:AZ66"/>
    <mergeCell ref="AA25:AD25"/>
    <mergeCell ref="AA26:AD26"/>
    <mergeCell ref="W26:Z26"/>
    <mergeCell ref="AE27:AH27"/>
    <mergeCell ref="K19:N19"/>
    <mergeCell ref="O26:R26"/>
    <mergeCell ref="O27:R27"/>
    <mergeCell ref="M38:AL39"/>
    <mergeCell ref="A29:B29"/>
    <mergeCell ref="W25:Z25"/>
    <mergeCell ref="A26:B26"/>
    <mergeCell ref="O19:R19"/>
    <mergeCell ref="C27:F27"/>
    <mergeCell ref="G27:J27"/>
    <mergeCell ref="K27:N27"/>
    <mergeCell ref="C28:F28"/>
    <mergeCell ref="G33:J33"/>
    <mergeCell ref="K33:N33"/>
    <mergeCell ref="AE19:AH19"/>
    <mergeCell ref="AE35:AH35"/>
    <mergeCell ref="AE25:AH25"/>
    <mergeCell ref="AE26:AH26"/>
    <mergeCell ref="AE20:AH20"/>
    <mergeCell ref="A3:AJ3"/>
    <mergeCell ref="A7:D7"/>
    <mergeCell ref="A5:D5"/>
    <mergeCell ref="E5:L5"/>
    <mergeCell ref="M5:P5"/>
    <mergeCell ref="Q5:X5"/>
    <mergeCell ref="Y5:AB5"/>
    <mergeCell ref="AC5:AJ5"/>
    <mergeCell ref="A6:D6"/>
    <mergeCell ref="E6:L6"/>
    <mergeCell ref="M6:P6"/>
    <mergeCell ref="Q6:X6"/>
    <mergeCell ref="Y6:AB6"/>
    <mergeCell ref="AC6:AJ6"/>
    <mergeCell ref="M7:P7"/>
    <mergeCell ref="E7:L7"/>
    <mergeCell ref="Q7:V7"/>
    <mergeCell ref="Y7:AB7"/>
    <mergeCell ref="AC7:AJ7"/>
    <mergeCell ref="C13:F13"/>
    <mergeCell ref="AI11:AQ12"/>
    <mergeCell ref="AI13:AQ13"/>
    <mergeCell ref="A65:AZ65"/>
    <mergeCell ref="Y68:AF68"/>
    <mergeCell ref="E68:T68"/>
    <mergeCell ref="A68:D68"/>
    <mergeCell ref="U68:X68"/>
    <mergeCell ref="AA27:AD27"/>
    <mergeCell ref="C26:F26"/>
    <mergeCell ref="G26:J26"/>
    <mergeCell ref="K26:N26"/>
    <mergeCell ref="S35:AD35"/>
    <mergeCell ref="A27:B27"/>
    <mergeCell ref="A28:B28"/>
    <mergeCell ref="C31:F31"/>
    <mergeCell ref="C30:F30"/>
    <mergeCell ref="G30:J30"/>
    <mergeCell ref="K30:N30"/>
    <mergeCell ref="O30:R30"/>
    <mergeCell ref="W30:Z30"/>
    <mergeCell ref="AA30:AD30"/>
    <mergeCell ref="AE30:AH30"/>
    <mergeCell ref="C33:F33"/>
    <mergeCell ref="AE22:AH22"/>
    <mergeCell ref="G31:J31"/>
    <mergeCell ref="K31:N31"/>
    <mergeCell ref="O31:R31"/>
    <mergeCell ref="W31:Z31"/>
    <mergeCell ref="AA31:AD31"/>
    <mergeCell ref="AE31:AH31"/>
    <mergeCell ref="AA29:AD29"/>
    <mergeCell ref="AE29:AH29"/>
    <mergeCell ref="AE23:AH23"/>
    <mergeCell ref="S22:T22"/>
    <mergeCell ref="AA19:AD19"/>
    <mergeCell ref="W27:Z27"/>
    <mergeCell ref="G15:J15"/>
    <mergeCell ref="G16:J16"/>
    <mergeCell ref="W21:Z21"/>
    <mergeCell ref="C25:F25"/>
    <mergeCell ref="G25:J25"/>
    <mergeCell ref="K25:N25"/>
    <mergeCell ref="S23:AD23"/>
    <mergeCell ref="C21:F21"/>
    <mergeCell ref="G21:J21"/>
    <mergeCell ref="K21:N21"/>
    <mergeCell ref="O21:R21"/>
    <mergeCell ref="AA20:AD20"/>
    <mergeCell ref="W20:Z20"/>
    <mergeCell ref="G19:J19"/>
    <mergeCell ref="C19:F19"/>
    <mergeCell ref="C22:F22"/>
    <mergeCell ref="G22:J22"/>
    <mergeCell ref="K22:N22"/>
    <mergeCell ref="O22:R22"/>
    <mergeCell ref="W22:Z22"/>
    <mergeCell ref="AA22:AD22"/>
    <mergeCell ref="S16:T16"/>
    <mergeCell ref="AE18:AH18"/>
    <mergeCell ref="C14:F14"/>
    <mergeCell ref="O14:R14"/>
    <mergeCell ref="W14:Z14"/>
    <mergeCell ref="AA14:AD14"/>
    <mergeCell ref="AE14:AH14"/>
    <mergeCell ref="O18:R18"/>
    <mergeCell ref="C15:F15"/>
    <mergeCell ref="O17:R17"/>
    <mergeCell ref="K16:N16"/>
    <mergeCell ref="W16:Z16"/>
    <mergeCell ref="C17:F17"/>
    <mergeCell ref="G17:J17"/>
    <mergeCell ref="K17:N17"/>
    <mergeCell ref="W17:Z17"/>
    <mergeCell ref="AA17:AD17"/>
    <mergeCell ref="W18:Z18"/>
    <mergeCell ref="AA18:AD18"/>
    <mergeCell ref="C18:F18"/>
    <mergeCell ref="C16:F16"/>
    <mergeCell ref="AA15:AD15"/>
    <mergeCell ref="AA16:AD16"/>
    <mergeCell ref="AE17:AH17"/>
    <mergeCell ref="U14:V14"/>
    <mergeCell ref="C20:F20"/>
    <mergeCell ref="G20:J20"/>
    <mergeCell ref="K20:N20"/>
    <mergeCell ref="O20:R20"/>
    <mergeCell ref="C29:F29"/>
    <mergeCell ref="G29:J29"/>
    <mergeCell ref="K29:N29"/>
    <mergeCell ref="O29:R29"/>
    <mergeCell ref="W29:Z29"/>
    <mergeCell ref="S25:T25"/>
    <mergeCell ref="S26:T26"/>
    <mergeCell ref="S27:T27"/>
    <mergeCell ref="S28:T28"/>
    <mergeCell ref="S29:T29"/>
    <mergeCell ref="G28:J28"/>
    <mergeCell ref="K28:N28"/>
    <mergeCell ref="O28:R28"/>
    <mergeCell ref="O25:R25"/>
    <mergeCell ref="S21:T21"/>
    <mergeCell ref="A25:B25"/>
    <mergeCell ref="O33:R33"/>
    <mergeCell ref="W33:Z33"/>
    <mergeCell ref="AA33:AD33"/>
    <mergeCell ref="AE33:AH33"/>
    <mergeCell ref="C32:F32"/>
    <mergeCell ref="G32:J32"/>
    <mergeCell ref="K32:N32"/>
    <mergeCell ref="O32:R32"/>
    <mergeCell ref="W32:Z32"/>
    <mergeCell ref="AA32:AD32"/>
    <mergeCell ref="U32:V32"/>
    <mergeCell ref="U33:V33"/>
    <mergeCell ref="A8:F8"/>
    <mergeCell ref="G8:L8"/>
    <mergeCell ref="A31:B31"/>
    <mergeCell ref="A32:B32"/>
    <mergeCell ref="A33:B33"/>
    <mergeCell ref="S11:AH12"/>
    <mergeCell ref="A11:B12"/>
    <mergeCell ref="A14:B14"/>
    <mergeCell ref="A15:B15"/>
    <mergeCell ref="A16:B16"/>
    <mergeCell ref="A17:B17"/>
    <mergeCell ref="A18:B18"/>
    <mergeCell ref="A19:B19"/>
    <mergeCell ref="A20:B20"/>
    <mergeCell ref="AE32:AH32"/>
    <mergeCell ref="A30:B30"/>
    <mergeCell ref="W28:Z28"/>
    <mergeCell ref="AA28:AD28"/>
    <mergeCell ref="AE28:AH28"/>
    <mergeCell ref="AA21:AD21"/>
    <mergeCell ref="AE21:AH21"/>
    <mergeCell ref="C11:R12"/>
    <mergeCell ref="A21:B21"/>
    <mergeCell ref="A22:B22"/>
  </mergeCells>
  <conditionalFormatting sqref="A62:A66">
    <cfRule type="cellIs" dxfId="20" priority="285" operator="equal">
      <formula>""</formula>
    </cfRule>
  </conditionalFormatting>
  <conditionalFormatting sqref="C24">
    <cfRule type="cellIs" dxfId="19" priority="339" operator="equal">
      <formula>""</formula>
    </cfRule>
  </conditionalFormatting>
  <conditionalFormatting sqref="E5:E7">
    <cfRule type="cellIs" dxfId="18" priority="448" operator="equal">
      <formula>""</formula>
    </cfRule>
  </conditionalFormatting>
  <conditionalFormatting sqref="E68">
    <cfRule type="cellIs" dxfId="17" priority="289" operator="equal">
      <formula>""</formula>
    </cfRule>
  </conditionalFormatting>
  <conditionalFormatting sqref="G14:G22">
    <cfRule type="cellIs" dxfId="16" priority="218" operator="equal">
      <formula>""</formula>
    </cfRule>
  </conditionalFormatting>
  <conditionalFormatting sqref="G24:G34">
    <cfRule type="cellIs" dxfId="15" priority="52" operator="equal">
      <formula>""</formula>
    </cfRule>
  </conditionalFormatting>
  <conditionalFormatting sqref="K14:K22">
    <cfRule type="cellIs" dxfId="14" priority="217" operator="equal">
      <formula>""</formula>
    </cfRule>
  </conditionalFormatting>
  <conditionalFormatting sqref="K24:K34">
    <cfRule type="cellIs" dxfId="13" priority="53" operator="equal">
      <formula>""</formula>
    </cfRule>
  </conditionalFormatting>
  <conditionalFormatting sqref="O14:O22">
    <cfRule type="cellIs" dxfId="12" priority="224" operator="equal">
      <formula>""</formula>
    </cfRule>
  </conditionalFormatting>
  <conditionalFormatting sqref="O24:O34">
    <cfRule type="cellIs" dxfId="11" priority="48" operator="equal">
      <formula>""</formula>
    </cfRule>
  </conditionalFormatting>
  <conditionalFormatting sqref="Q5:Q8">
    <cfRule type="cellIs" dxfId="10" priority="2" operator="equal">
      <formula>""</formula>
    </cfRule>
  </conditionalFormatting>
  <conditionalFormatting sqref="S14:S22">
    <cfRule type="cellIs" dxfId="9" priority="221" operator="equal">
      <formula>""</formula>
    </cfRule>
  </conditionalFormatting>
  <conditionalFormatting sqref="S24:S34">
    <cfRule type="cellIs" dxfId="8" priority="50" operator="equal">
      <formula>""</formula>
    </cfRule>
  </conditionalFormatting>
  <conditionalFormatting sqref="W14:W22">
    <cfRule type="cellIs" dxfId="7" priority="220" operator="equal">
      <formula>""</formula>
    </cfRule>
  </conditionalFormatting>
  <conditionalFormatting sqref="W24:W34">
    <cfRule type="cellIs" dxfId="6" priority="49" operator="equal">
      <formula>""</formula>
    </cfRule>
  </conditionalFormatting>
  <conditionalFormatting sqref="Y68">
    <cfRule type="cellIs" dxfId="5" priority="292" operator="equal">
      <formula>""</formula>
    </cfRule>
  </conditionalFormatting>
  <conditionalFormatting sqref="AC5:AC7">
    <cfRule type="cellIs" dxfId="4" priority="421" operator="equal">
      <formula>""</formula>
    </cfRule>
  </conditionalFormatting>
  <conditionalFormatting sqref="AE24">
    <cfRule type="cellIs" dxfId="3" priority="323" operator="equal">
      <formula>""</formula>
    </cfRule>
  </conditionalFormatting>
  <conditionalFormatting sqref="AE14:AH23">
    <cfRule type="containsText" dxfId="2" priority="252" operator="containsText" text="erfolgreich">
      <formula>NOT(ISERROR(SEARCH("erfolgreich",AE14)))</formula>
    </cfRule>
  </conditionalFormatting>
  <conditionalFormatting sqref="AE25:AH35">
    <cfRule type="containsText" dxfId="1" priority="1" operator="containsText" text="erfolgreich">
      <formula>NOT(ISERROR(SEARCH("erfolgreich",AE25)))</formula>
    </cfRule>
  </conditionalFormatting>
  <conditionalFormatting sqref="AI13:AI35">
    <cfRule type="cellIs" dxfId="0" priority="3" operator="equal">
      <formula>""</formula>
    </cfRule>
  </conditionalFormatting>
  <dataValidations count="6">
    <dataValidation type="decimal" operator="greaterThanOrEqual" allowBlank="1" showInputMessage="1" showErrorMessage="1" sqref="K16:N22 W24:Z24 K24:N34" xr:uid="{00000000-0002-0000-0000-000000000000}">
      <formula1>0</formula1>
    </dataValidation>
    <dataValidation operator="greaterThanOrEqual" showInputMessage="1" showErrorMessage="1" sqref="Q5:X5 W7:X8" xr:uid="{00000000-0002-0000-0000-000001000000}"/>
    <dataValidation type="decimal" operator="greaterThanOrEqual" showInputMessage="1" showErrorMessage="1" sqref="Q7" xr:uid="{00000000-0002-0000-0000-000002000000}">
      <formula1>0</formula1>
    </dataValidation>
    <dataValidation operator="greaterThanOrEqual" allowBlank="1" showInputMessage="1" showErrorMessage="1" sqref="E5:L6 AC5:AK5 AA14:AD22 AC6:AJ6 AA24:AD34" xr:uid="{00000000-0002-0000-0000-000003000000}"/>
    <dataValidation type="decimal" allowBlank="1" showInputMessage="1" showErrorMessage="1" sqref="O16:R22 C16:J22 O27:R34 O24:V24 C24:J34" xr:uid="{00000000-0002-0000-0000-000004000000}">
      <formula1>-1000</formula1>
      <formula2>1000</formula2>
    </dataValidation>
    <dataValidation type="decimal" operator="greaterThanOrEqual" showInputMessage="1" showErrorMessage="1" sqref="Q8:V8" xr:uid="{00000000-0002-0000-0000-000005000000}">
      <formula1>Q7</formula1>
    </dataValidation>
  </dataValidations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Header>&amp;L&amp;G&amp;C&amp;"-,Fett"&amp;16Funktionsprüfung der spannungsabhängigen Blindleistungsregelung
("Spannungsbegrenzungsfunktion") von Erzeugungsanlagen und Speichern</oddHeader>
    <oddFooter>&amp;LBayernwerk Netz GmbH - Netzplanung&amp;R&amp;"-,Fett"&amp;P von &amp;N</oddFooter>
  </headerFooter>
  <rowBreaks count="1" manualBreakCount="1">
    <brk id="37" max="5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19" r:id="rId5" name="Check Box 27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6" name="Check Box 28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7" name="Check Box 29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12</xdr:row>
                    <xdr:rowOff>116378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Check Box 32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Check Box 33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10" name="Check Box 34">
              <controlPr defaultSize="0" autoFill="0" autoLine="0" autoPict="0">
                <anchor moveWithCells="1" sizeWithCells="1">
                  <from>
                    <xdr:col>20</xdr:col>
                    <xdr:colOff>8313</xdr:colOff>
                    <xdr:row>12</xdr:row>
                    <xdr:rowOff>116378</xdr:rowOff>
                  </from>
                  <to>
                    <xdr:col>20</xdr:col>
                    <xdr:colOff>8313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11" name="Check Box 87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12" name="Check Box 88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13" name="Check Box 89">
              <controlPr defaultSize="0" autoFill="0" autoLine="0" autoPict="0">
                <anchor moveWithCells="1" sizeWithCells="1">
                  <from>
                    <xdr:col>17</xdr:col>
                    <xdr:colOff>274320</xdr:colOff>
                    <xdr:row>12</xdr:row>
                    <xdr:rowOff>116378</xdr:rowOff>
                  </from>
                  <to>
                    <xdr:col>17</xdr:col>
                    <xdr:colOff>274320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showErrorMessage="1" promptTitle="Energieträger" prompt="PV_x000a_Wind_x000a_Bio_x000a_BHKW_x000a_Wasser_x000a_Sonstiges" xr:uid="{00000000-0002-0000-0000-000009000000}">
          <x14:formula1>
            <xm:f>DropDown!$A$2:$A$7</xm:f>
          </x14:formula1>
          <xm:sqref>E7</xm:sqref>
        </x14:dataValidation>
        <x14:dataValidation type="list" operator="greaterThanOrEqual" allowBlank="1" showInputMessage="1" showErrorMessage="1" xr:uid="{00000000-0002-0000-0000-00000A000000}">
          <x14:formula1>
            <xm:f>DropDown!$C$2:$C$3</xm:f>
          </x14:formula1>
          <xm:sqref>AK6</xm:sqref>
        </x14:dataValidation>
        <x14:dataValidation type="list" operator="greaterThanOrEqual" allowBlank="1" showInputMessage="1" showErrorMessage="1" xr:uid="{00000000-0002-0000-0000-00000B000000}">
          <x14:formula1>
            <xm:f>DropDown!$D$2:$D$4</xm:f>
          </x14:formula1>
          <xm:sqref>AE24:AH24</xm:sqref>
        </x14:dataValidation>
        <x14:dataValidation type="list" operator="greaterThanOrEqual" allowBlank="1" showInputMessage="1" showErrorMessage="1" xr:uid="{00000000-0002-0000-0000-00000C000000}">
          <x14:formula1>
            <xm:f>DropDown!$E$2:$E$5</xm:f>
          </x14:formula1>
          <xm:sqref>AK7</xm:sqref>
        </x14:dataValidation>
        <x14:dataValidation type="list" operator="greaterThanOrEqual" allowBlank="1" showInputMessage="1" showErrorMessage="1" xr:uid="{00000000-0002-0000-0000-00000D000000}">
          <x14:formula1>
            <xm:f>DropDown!$E$2:$E$3</xm:f>
          </x14:formula1>
          <xm:sqref>AC7:AJ7</xm:sqref>
        </x14:dataValidation>
        <x14:dataValidation type="list" operator="greaterThanOrEqual" allowBlank="1" showInputMessage="1" showErrorMessage="1" xr:uid="{00000000-0002-0000-0000-00000E000000}">
          <x14:formula1>
            <xm:f>DropDown!$B$2:$B$13</xm:f>
          </x14:formula1>
          <xm:sqref>Q6:X6</xm:sqref>
        </x14:dataValidation>
        <x14:dataValidation type="list" allowBlank="1" showInputMessage="1" showErrorMessage="1" xr:uid="{00000000-0002-0000-0000-000006000000}">
          <x14:formula1>
            <xm:f>DropDown!E2:E3</xm:f>
          </x14:formula1>
          <xm:sqref>AC7:AJ7</xm:sqref>
        </x14:dataValidation>
        <x14:dataValidation type="list" allowBlank="1" showInputMessage="1" showErrorMessage="1" xr:uid="{00000000-0002-0000-0000-000007000000}">
          <x14:formula1>
            <xm:f>DropDown!A2:A7</xm:f>
          </x14:formula1>
          <xm:sqref>E7:L7</xm:sqref>
        </x14:dataValidation>
        <x14:dataValidation type="list" allowBlank="1" showInputMessage="1" showErrorMessage="1" xr:uid="{00000000-0002-0000-0000-000008000000}">
          <x14:formula1>
            <xm:f>DropDown!B2:B3</xm:f>
          </x14:formula1>
          <xm:sqref>Q6:X6</xm:sqref>
        </x14:dataValidation>
        <x14:dataValidation type="list" allowBlank="1" showInputMessage="1" showErrorMessage="1" xr:uid="{56BD113F-2240-437D-A9F3-D83CB2D1D556}">
          <x14:formula1>
            <xm:f>DropDown!$F$2:$F$3</xm:f>
          </x14:formula1>
          <xm:sqref>G8:L8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workbookViewId="0">
      <selection activeCell="C3" sqref="C3"/>
    </sheetView>
  </sheetViews>
  <sheetFormatPr baseColWidth="10" defaultRowHeight="15.05" x14ac:dyDescent="0.3"/>
  <cols>
    <col min="1" max="1" width="18.109375" bestFit="1" customWidth="1"/>
    <col min="2" max="2" width="30.88671875" bestFit="1" customWidth="1"/>
    <col min="3" max="3" width="22.44140625" bestFit="1" customWidth="1"/>
    <col min="4" max="4" width="19.5546875" bestFit="1" customWidth="1"/>
    <col min="6" max="6" width="22.21875" customWidth="1"/>
  </cols>
  <sheetData>
    <row r="1" spans="1:6" x14ac:dyDescent="0.3">
      <c r="A1" s="1" t="s">
        <v>7</v>
      </c>
      <c r="B1" s="1" t="s">
        <v>11</v>
      </c>
      <c r="C1" s="1" t="s">
        <v>21</v>
      </c>
      <c r="D1" s="1" t="s">
        <v>22</v>
      </c>
      <c r="E1" s="1" t="s">
        <v>70</v>
      </c>
      <c r="F1" s="1" t="s">
        <v>108</v>
      </c>
    </row>
    <row r="2" spans="1:6" x14ac:dyDescent="0.3">
      <c r="A2" t="s">
        <v>13</v>
      </c>
      <c r="B2" t="s">
        <v>100</v>
      </c>
      <c r="C2" t="s">
        <v>73</v>
      </c>
      <c r="D2" t="s">
        <v>24</v>
      </c>
      <c r="E2" t="s">
        <v>69</v>
      </c>
      <c r="F2" t="s">
        <v>109</v>
      </c>
    </row>
    <row r="3" spans="1:6" ht="15.55" x14ac:dyDescent="0.35">
      <c r="A3" t="s">
        <v>14</v>
      </c>
      <c r="B3" t="s">
        <v>74</v>
      </c>
      <c r="C3" t="s">
        <v>37</v>
      </c>
      <c r="D3" t="s">
        <v>25</v>
      </c>
      <c r="E3" t="s">
        <v>68</v>
      </c>
      <c r="F3" t="s">
        <v>110</v>
      </c>
    </row>
    <row r="4" spans="1:6" ht="14.4" x14ac:dyDescent="0.3">
      <c r="A4" t="s">
        <v>15</v>
      </c>
      <c r="D4" t="s">
        <v>8</v>
      </c>
    </row>
    <row r="5" spans="1:6" ht="14.4" x14ac:dyDescent="0.3">
      <c r="A5" t="s">
        <v>16</v>
      </c>
    </row>
    <row r="6" spans="1:6" ht="14.4" x14ac:dyDescent="0.3">
      <c r="A6" t="s">
        <v>17</v>
      </c>
    </row>
    <row r="7" spans="1:6" ht="14.4" x14ac:dyDescent="0.3">
      <c r="A7" t="s">
        <v>6</v>
      </c>
    </row>
  </sheetData>
  <sheetProtection algorithmName="SHA-512" hashValue="vYu78Bzz7iX2Zo0Js/wBTl2nykRWM/RbDUE/fbmckGvRG+LAKgliZW90xeFCcDeY4ao2V3l0jQhb6hL8j6OGUQ==" saltValue="VPpfJdoYic3IIMSfKj2nQg==" spinCount="100000" sheet="1" select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1"/>
  <sheetViews>
    <sheetView workbookViewId="0">
      <selection activeCell="E1" sqref="E1"/>
    </sheetView>
  </sheetViews>
  <sheetFormatPr baseColWidth="10" defaultRowHeight="15.05" x14ac:dyDescent="0.3"/>
  <cols>
    <col min="1" max="1" width="13.33203125" bestFit="1" customWidth="1"/>
    <col min="5" max="5" width="7.6640625" bestFit="1" customWidth="1"/>
    <col min="6" max="7" width="6.5546875" customWidth="1"/>
  </cols>
  <sheetData>
    <row r="1" spans="1:15" x14ac:dyDescent="0.3">
      <c r="A1" t="s">
        <v>30</v>
      </c>
      <c r="B1" t="s">
        <v>31</v>
      </c>
      <c r="E1" s="1" t="s">
        <v>32</v>
      </c>
      <c r="F1" s="1" t="s">
        <v>33</v>
      </c>
      <c r="G1" s="1" t="s">
        <v>34</v>
      </c>
      <c r="I1" s="1" t="s">
        <v>32</v>
      </c>
      <c r="J1" s="1" t="s">
        <v>33</v>
      </c>
      <c r="K1" s="1" t="s">
        <v>34</v>
      </c>
      <c r="M1" s="1" t="s">
        <v>32</v>
      </c>
      <c r="N1" s="1" t="s">
        <v>33</v>
      </c>
      <c r="O1" s="1" t="s">
        <v>34</v>
      </c>
    </row>
    <row r="2" spans="1:15" x14ac:dyDescent="0.3">
      <c r="A2" t="s">
        <v>82</v>
      </c>
      <c r="B2">
        <f>B9*0.95</f>
        <v>19</v>
      </c>
      <c r="E2" s="1" t="s">
        <v>89</v>
      </c>
      <c r="F2" s="1">
        <f>B2</f>
        <v>19</v>
      </c>
      <c r="G2" s="1">
        <f>B8</f>
        <v>-3.3000000000000003</v>
      </c>
      <c r="I2" s="1" t="s">
        <v>93</v>
      </c>
      <c r="J2">
        <v>18</v>
      </c>
      <c r="K2">
        <f>K3</f>
        <v>-3.3000000000000003</v>
      </c>
      <c r="M2" s="1" t="s">
        <v>95</v>
      </c>
      <c r="N2">
        <v>18</v>
      </c>
      <c r="O2">
        <f>O3</f>
        <v>-3.3000000000000003</v>
      </c>
    </row>
    <row r="3" spans="1:15" x14ac:dyDescent="0.3">
      <c r="A3" t="s">
        <v>83</v>
      </c>
      <c r="B3">
        <f>B9*0.98</f>
        <v>19.600000000000001</v>
      </c>
      <c r="E3" s="1" t="s">
        <v>83</v>
      </c>
      <c r="F3" s="1">
        <f>B3</f>
        <v>19.600000000000001</v>
      </c>
      <c r="G3" s="1">
        <v>0</v>
      </c>
      <c r="I3" s="1" t="s">
        <v>89</v>
      </c>
      <c r="J3">
        <f>F2</f>
        <v>19</v>
      </c>
      <c r="K3">
        <f>G2</f>
        <v>-3.3000000000000003</v>
      </c>
      <c r="M3" s="1" t="s">
        <v>91</v>
      </c>
      <c r="N3">
        <f t="shared" ref="N3:O5" si="0">F5</f>
        <v>20.2</v>
      </c>
      <c r="O3">
        <f t="shared" si="0"/>
        <v>-3.3000000000000003</v>
      </c>
    </row>
    <row r="4" spans="1:15" x14ac:dyDescent="0.3">
      <c r="A4" t="s">
        <v>84</v>
      </c>
      <c r="B4">
        <f>B6-0.04*B9</f>
        <v>20.8</v>
      </c>
      <c r="E4" s="1" t="s">
        <v>90</v>
      </c>
      <c r="F4" s="1">
        <f>B10</f>
        <v>20.200000000000003</v>
      </c>
      <c r="G4" s="1">
        <f>B7</f>
        <v>3.3000000000000003</v>
      </c>
      <c r="I4" s="1" t="s">
        <v>83</v>
      </c>
      <c r="J4">
        <f t="shared" ref="J4:J5" si="1">F3</f>
        <v>19.600000000000001</v>
      </c>
      <c r="K4">
        <f t="shared" ref="K4:K5" si="2">G3</f>
        <v>0</v>
      </c>
      <c r="M4" s="1" t="s">
        <v>84</v>
      </c>
      <c r="N4">
        <f t="shared" si="0"/>
        <v>20.8</v>
      </c>
      <c r="O4">
        <f t="shared" si="0"/>
        <v>0</v>
      </c>
    </row>
    <row r="5" spans="1:15" x14ac:dyDescent="0.3">
      <c r="A5" t="s">
        <v>85</v>
      </c>
      <c r="B5">
        <f>B6-0.01*B9</f>
        <v>21.400000000000002</v>
      </c>
      <c r="E5" s="1" t="s">
        <v>91</v>
      </c>
      <c r="F5" s="1">
        <f>B11</f>
        <v>20.2</v>
      </c>
      <c r="G5" s="1">
        <f>B8</f>
        <v>-3.3000000000000003</v>
      </c>
      <c r="I5" s="1" t="s">
        <v>90</v>
      </c>
      <c r="J5">
        <f t="shared" si="1"/>
        <v>20.200000000000003</v>
      </c>
      <c r="K5">
        <f t="shared" si="2"/>
        <v>3.3000000000000003</v>
      </c>
      <c r="M5" s="1" t="s">
        <v>92</v>
      </c>
      <c r="N5">
        <f t="shared" si="0"/>
        <v>21.400000000000002</v>
      </c>
      <c r="O5">
        <f t="shared" si="0"/>
        <v>3.3000000000000003</v>
      </c>
    </row>
    <row r="6" spans="1:15" x14ac:dyDescent="0.3">
      <c r="A6" t="s">
        <v>26</v>
      </c>
      <c r="B6" t="str">
        <f>LEFT('Protokoll_Q(U)'!AC7,4)</f>
        <v>21,6</v>
      </c>
      <c r="E6" s="1" t="s">
        <v>84</v>
      </c>
      <c r="F6" s="1">
        <f>B4</f>
        <v>20.8</v>
      </c>
      <c r="G6" s="1">
        <v>0</v>
      </c>
      <c r="I6" s="1" t="s">
        <v>94</v>
      </c>
      <c r="J6">
        <v>22</v>
      </c>
      <c r="K6">
        <f>K5</f>
        <v>3.3000000000000003</v>
      </c>
      <c r="M6" s="1" t="s">
        <v>96</v>
      </c>
      <c r="N6">
        <v>22</v>
      </c>
      <c r="O6">
        <f>O5</f>
        <v>3.3000000000000003</v>
      </c>
    </row>
    <row r="7" spans="1:15" x14ac:dyDescent="0.3">
      <c r="A7" t="s">
        <v>28</v>
      </c>
      <c r="B7">
        <f>'Protokoll_Q(U)'!Q7*0.33</f>
        <v>3.3000000000000003</v>
      </c>
      <c r="E7" s="1" t="s">
        <v>92</v>
      </c>
      <c r="F7" s="1">
        <f>B5</f>
        <v>21.400000000000002</v>
      </c>
      <c r="G7" s="1">
        <f>B7</f>
        <v>3.3000000000000003</v>
      </c>
    </row>
    <row r="8" spans="1:15" x14ac:dyDescent="0.3">
      <c r="A8" t="s">
        <v>29</v>
      </c>
      <c r="B8">
        <f>-'Protokoll_Q(U)'!Q7*0.33</f>
        <v>-3.3000000000000003</v>
      </c>
    </row>
    <row r="9" spans="1:15" x14ac:dyDescent="0.3">
      <c r="A9" t="s">
        <v>27</v>
      </c>
      <c r="B9">
        <v>20</v>
      </c>
    </row>
    <row r="10" spans="1:15" x14ac:dyDescent="0.3">
      <c r="A10" t="s">
        <v>35</v>
      </c>
      <c r="B10">
        <f>(B3-B2)+B3</f>
        <v>20.200000000000003</v>
      </c>
    </row>
    <row r="11" spans="1:15" x14ac:dyDescent="0.3">
      <c r="A11" t="s">
        <v>36</v>
      </c>
      <c r="B11">
        <f>B4-(B5-B4)</f>
        <v>20.2</v>
      </c>
    </row>
  </sheetData>
  <sheetProtection algorithmName="SHA-512" hashValue="61XVXtZY/tCYTxSjK8oVBFkAa7Kt2b4cMT8HHjtGVDuqkeYct94Q1Vp0TJIL+fTDqHjS4vS7czUciaQgW417iQ==" saltValue="jVao4S9puCoL2e5tHwL2wQ==" spinCount="100000" sheet="1" selectLockedCells="1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9cc23-566c-4251-95d6-1533bd9b5bd8">
      <Terms xmlns="http://schemas.microsoft.com/office/infopath/2007/PartnerControls"/>
    </lcf76f155ced4ddcb4097134ff3c332f>
    <TaxCatchAll xmlns="17a6fbd2-fdb2-4a38-9992-de0b8b3594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17BCAA7169DF4ABDAECE7B13B9F3FC" ma:contentTypeVersion="16" ma:contentTypeDescription="Create a new document." ma:contentTypeScope="" ma:versionID="b396ed572d61e9da682fb16632ce5bf2">
  <xsd:schema xmlns:xsd="http://www.w3.org/2001/XMLSchema" xmlns:xs="http://www.w3.org/2001/XMLSchema" xmlns:p="http://schemas.microsoft.com/office/2006/metadata/properties" xmlns:ns2="c809cc23-566c-4251-95d6-1533bd9b5bd8" xmlns:ns3="17a6fbd2-fdb2-4a38-9992-de0b8b359408" targetNamespace="http://schemas.microsoft.com/office/2006/metadata/properties" ma:root="true" ma:fieldsID="913b0c41658502169290babc5d1d0af5" ns2:_="" ns3:_="">
    <xsd:import namespace="c809cc23-566c-4251-95d6-1533bd9b5bd8"/>
    <xsd:import namespace="17a6fbd2-fdb2-4a38-9992-de0b8b3594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9cc23-566c-4251-95d6-1533bd9b5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6fbd2-fdb2-4a38-9992-de0b8b3594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8da8863-7af3-4c8c-a65d-3f5f44ce1dc8}" ma:internalName="TaxCatchAll" ma:showField="CatchAllData" ma:web="17a6fbd2-fdb2-4a38-9992-de0b8b3594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72FDB4-54C1-46E1-A6A3-7655A77573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DFA7F2-870F-4472-9365-C0CD51864DFD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7a6fbd2-fdb2-4a38-9992-de0b8b359408"/>
    <ds:schemaRef ds:uri="c809cc23-566c-4251-95d6-1533bd9b5bd8"/>
  </ds:schemaRefs>
</ds:datastoreItem>
</file>

<file path=customXml/itemProps3.xml><?xml version="1.0" encoding="utf-8"?>
<ds:datastoreItem xmlns:ds="http://schemas.openxmlformats.org/officeDocument/2006/customXml" ds:itemID="{BD4C033B-35C0-4A4E-8E24-DF132535AA73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Protokoll_Q(U)</vt:lpstr>
      <vt:lpstr>DropDown</vt:lpstr>
      <vt:lpstr>Diagram</vt:lpstr>
      <vt:lpstr>'Protokoll_Q(U)'!Druckbereich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J29669</dc:creator>
  <cp:lastModifiedBy>Bock, Carsten</cp:lastModifiedBy>
  <cp:lastPrinted>2019-03-14T08:06:44Z</cp:lastPrinted>
  <dcterms:created xsi:type="dcterms:W3CDTF">2013-04-12T10:17:18Z</dcterms:created>
  <dcterms:modified xsi:type="dcterms:W3CDTF">2026-04-20T11:10:12Z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0x0101008817BCAA7169DF4ABDAECE7B13B9F3FC</vt:lpwstr>
  </property>
  <property fmtid="{D5CDD505-2E9C-101B-9397-08002B2CF9AE}" pid="3" name="MediaServiceImageTags">
    <vt:lpwstr/>
  </property>
</Properties>
</file>